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revisionsPassword="C503" lockRevision="1"/>
  <bookViews>
    <workbookView xWindow="360" yWindow="120" windowWidth="20730" windowHeight="11640" tabRatio="850"/>
  </bookViews>
  <sheets>
    <sheet name="1" sheetId="1" r:id="rId1"/>
    <sheet name="2" sheetId="2" r:id="rId2"/>
    <sheet name="3.1._2025+" sheetId="3" r:id="rId3"/>
    <sheet name="3.2._2026+" sheetId="4" r:id="rId4"/>
    <sheet name="3.3._2027+" sheetId="5" r:id="rId5"/>
    <sheet name="3.3._2028+" sheetId="6" r:id="rId6"/>
    <sheet name="3.3._2029+" sheetId="7" r:id="rId7"/>
    <sheet name="4" sheetId="8" r:id="rId8"/>
    <sheet name="6" sheetId="9" r:id="rId9"/>
    <sheet name="7" sheetId="10" r:id="rId10"/>
    <sheet name="8" sheetId="11" r:id="rId11"/>
    <sheet name="Лист1" sheetId="12" state="hidden" r:id="rId12"/>
  </sheets>
  <calcPr calcId="145621"/>
  <customWorkbookViews>
    <customWorkbookView name="Лера - Личное представление" guid="{FC68BDD2-F512-4524-8E29-BBFD503F0B23}" mergeInterval="0" personalView="1" maximized="1" windowWidth="1858" windowHeight="893" tabRatio="850" activeSheetId="11"/>
  </customWorkbookViews>
</workbook>
</file>

<file path=xl/calcChain.xml><?xml version="1.0" encoding="utf-8"?>
<calcChain xmlns="http://schemas.openxmlformats.org/spreadsheetml/2006/main">
  <c r="O83" i="10" l="1"/>
  <c r="I74" i="1"/>
  <c r="I48" i="1" l="1"/>
  <c r="C37" i="11" l="1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X22" i="8"/>
  <c r="Y22" i="8"/>
  <c r="AA22" i="8"/>
  <c r="AB22" i="8"/>
  <c r="AC22" i="8"/>
  <c r="AD22" i="8"/>
  <c r="AF22" i="8"/>
  <c r="AG22" i="8"/>
  <c r="AI22" i="8"/>
  <c r="AJ22" i="8"/>
  <c r="AK22" i="8"/>
  <c r="AL22" i="8"/>
  <c r="AN22" i="8"/>
  <c r="AO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D22" i="8"/>
  <c r="BE22" i="8"/>
  <c r="BG22" i="8"/>
  <c r="BH22" i="8"/>
  <c r="F48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D49" i="8"/>
  <c r="BE49" i="8"/>
  <c r="BG49" i="8"/>
  <c r="BH49" i="8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V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N49" i="10"/>
  <c r="BO49" i="10"/>
  <c r="D49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Y49" i="10" s="1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AT50" i="10"/>
  <c r="AU50" i="10"/>
  <c r="AV50" i="10"/>
  <c r="AW50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M49" i="10" s="1"/>
  <c r="BN50" i="10"/>
  <c r="BO50" i="10"/>
  <c r="BI51" i="10"/>
  <c r="BJ51" i="10"/>
  <c r="BK51" i="10"/>
  <c r="BL51" i="10"/>
  <c r="BM51" i="10"/>
  <c r="BN51" i="10"/>
  <c r="BO51" i="10"/>
  <c r="BI52" i="10"/>
  <c r="BJ52" i="10"/>
  <c r="BK52" i="10"/>
  <c r="BL52" i="10"/>
  <c r="BM52" i="10"/>
  <c r="BN52" i="10"/>
  <c r="BO52" i="10"/>
  <c r="BI53" i="10"/>
  <c r="BJ53" i="10"/>
  <c r="BK53" i="10"/>
  <c r="BL53" i="10"/>
  <c r="BM53" i="10"/>
  <c r="BN53" i="10"/>
  <c r="BO53" i="10"/>
  <c r="BI54" i="10"/>
  <c r="BJ54" i="10"/>
  <c r="BK54" i="10"/>
  <c r="BL54" i="10"/>
  <c r="BM54" i="10"/>
  <c r="BN54" i="10"/>
  <c r="BO54" i="10"/>
  <c r="BI55" i="10"/>
  <c r="BJ55" i="10"/>
  <c r="BK55" i="10"/>
  <c r="BL55" i="10"/>
  <c r="BM55" i="10"/>
  <c r="BN55" i="10"/>
  <c r="BO55" i="10"/>
  <c r="BI56" i="10"/>
  <c r="BJ56" i="10"/>
  <c r="BK56" i="10"/>
  <c r="BL56" i="10"/>
  <c r="BM56" i="10"/>
  <c r="BN56" i="10"/>
  <c r="BO56" i="10"/>
  <c r="BI57" i="10"/>
  <c r="BJ57" i="10"/>
  <c r="BK57" i="10"/>
  <c r="BL57" i="10"/>
  <c r="BM57" i="10"/>
  <c r="BN57" i="10"/>
  <c r="BO57" i="10"/>
  <c r="BI58" i="10"/>
  <c r="BJ58" i="10"/>
  <c r="BK58" i="10"/>
  <c r="BL58" i="10"/>
  <c r="BM58" i="10"/>
  <c r="BN58" i="10"/>
  <c r="BO58" i="10"/>
  <c r="BI59" i="10"/>
  <c r="BJ59" i="10"/>
  <c r="BK59" i="10"/>
  <c r="BL59" i="10"/>
  <c r="BM59" i="10"/>
  <c r="BN59" i="10"/>
  <c r="BO59" i="10"/>
  <c r="BI60" i="10"/>
  <c r="BJ60" i="10"/>
  <c r="BK60" i="10"/>
  <c r="BL60" i="10"/>
  <c r="BM60" i="10"/>
  <c r="BN60" i="10"/>
  <c r="BO60" i="10"/>
  <c r="BI61" i="10"/>
  <c r="BJ61" i="10"/>
  <c r="BK61" i="10"/>
  <c r="BL61" i="10"/>
  <c r="BM61" i="10"/>
  <c r="BN61" i="10"/>
  <c r="BO61" i="10"/>
  <c r="BI62" i="10"/>
  <c r="BJ62" i="10"/>
  <c r="BK62" i="10"/>
  <c r="BL62" i="10"/>
  <c r="BM62" i="10"/>
  <c r="BN62" i="10"/>
  <c r="BO62" i="10"/>
  <c r="BI63" i="10"/>
  <c r="BJ63" i="10"/>
  <c r="BK63" i="10"/>
  <c r="BL63" i="10"/>
  <c r="BM63" i="10"/>
  <c r="BN63" i="10"/>
  <c r="BO63" i="10"/>
  <c r="BI64" i="10"/>
  <c r="BJ64" i="10"/>
  <c r="BK64" i="10"/>
  <c r="BL64" i="10"/>
  <c r="BM64" i="10"/>
  <c r="BN64" i="10"/>
  <c r="BO64" i="10"/>
  <c r="BI65" i="10"/>
  <c r="BJ65" i="10"/>
  <c r="BK65" i="10"/>
  <c r="BL65" i="10"/>
  <c r="BM65" i="10"/>
  <c r="BN65" i="10"/>
  <c r="BO65" i="10"/>
  <c r="BI66" i="10"/>
  <c r="BJ66" i="10"/>
  <c r="BK66" i="10"/>
  <c r="BL66" i="10"/>
  <c r="BM66" i="10"/>
  <c r="BN66" i="10"/>
  <c r="BO66" i="10"/>
  <c r="BI67" i="10"/>
  <c r="BJ67" i="10"/>
  <c r="BK67" i="10"/>
  <c r="BL67" i="10"/>
  <c r="BM67" i="10"/>
  <c r="BN67" i="10"/>
  <c r="BO67" i="10"/>
  <c r="BI68" i="10"/>
  <c r="BJ68" i="10"/>
  <c r="BK68" i="10"/>
  <c r="BL68" i="10"/>
  <c r="BM68" i="10"/>
  <c r="BN68" i="10"/>
  <c r="BO68" i="10"/>
  <c r="BI69" i="10"/>
  <c r="BJ69" i="10"/>
  <c r="BK69" i="10"/>
  <c r="BL69" i="10"/>
  <c r="BM69" i="10"/>
  <c r="BN69" i="10"/>
  <c r="BO69" i="10"/>
  <c r="BI70" i="10"/>
  <c r="BJ70" i="10"/>
  <c r="BK70" i="10"/>
  <c r="BL70" i="10"/>
  <c r="BM70" i="10"/>
  <c r="BN70" i="10"/>
  <c r="BO70" i="10"/>
  <c r="BI71" i="10"/>
  <c r="BJ71" i="10"/>
  <c r="BK71" i="10"/>
  <c r="BL71" i="10"/>
  <c r="BM71" i="10"/>
  <c r="BN71" i="10"/>
  <c r="BO71" i="10"/>
  <c r="BI72" i="10"/>
  <c r="BJ72" i="10"/>
  <c r="BK72" i="10"/>
  <c r="BL72" i="10"/>
  <c r="BM72" i="10"/>
  <c r="BN72" i="10"/>
  <c r="BO72" i="10"/>
  <c r="BI73" i="10"/>
  <c r="BJ73" i="10"/>
  <c r="BK73" i="10"/>
  <c r="BL73" i="10"/>
  <c r="BM73" i="10"/>
  <c r="BN73" i="10"/>
  <c r="BO73" i="10"/>
  <c r="BI74" i="10"/>
  <c r="BJ74" i="10"/>
  <c r="BK74" i="10"/>
  <c r="BL74" i="10"/>
  <c r="BM74" i="10"/>
  <c r="BN74" i="10"/>
  <c r="BO74" i="10"/>
  <c r="BI75" i="10"/>
  <c r="BJ75" i="10"/>
  <c r="BK75" i="10"/>
  <c r="BL75" i="10"/>
  <c r="BM75" i="10"/>
  <c r="BN75" i="10"/>
  <c r="BO75" i="10"/>
  <c r="BI76" i="10"/>
  <c r="BJ76" i="10"/>
  <c r="BK76" i="10"/>
  <c r="BL76" i="10"/>
  <c r="BM76" i="10"/>
  <c r="BN76" i="10"/>
  <c r="BO76" i="10"/>
  <c r="BI77" i="10"/>
  <c r="BJ77" i="10"/>
  <c r="BK77" i="10"/>
  <c r="BL77" i="10"/>
  <c r="BM77" i="10"/>
  <c r="BN77" i="10"/>
  <c r="BO77" i="10"/>
  <c r="BI78" i="10"/>
  <c r="BJ78" i="10"/>
  <c r="BK78" i="10"/>
  <c r="BL78" i="10"/>
  <c r="BM78" i="10"/>
  <c r="BN78" i="10"/>
  <c r="BO78" i="10"/>
  <c r="BI79" i="10"/>
  <c r="BJ79" i="10"/>
  <c r="BK79" i="10"/>
  <c r="BL79" i="10"/>
  <c r="BM79" i="10"/>
  <c r="BN79" i="10"/>
  <c r="BO79" i="10"/>
  <c r="BI80" i="10"/>
  <c r="BJ80" i="10"/>
  <c r="BK80" i="10"/>
  <c r="BL80" i="10"/>
  <c r="BM80" i="10"/>
  <c r="BN80" i="10"/>
  <c r="BO80" i="10"/>
  <c r="BI81" i="10"/>
  <c r="BJ81" i="10"/>
  <c r="BK81" i="10"/>
  <c r="BL81" i="10"/>
  <c r="BM81" i="10"/>
  <c r="BN81" i="10"/>
  <c r="BO81" i="10"/>
  <c r="BI82" i="10"/>
  <c r="BJ82" i="10"/>
  <c r="BK82" i="10"/>
  <c r="BL82" i="10"/>
  <c r="BM82" i="10"/>
  <c r="BN82" i="10"/>
  <c r="BO82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G75" i="10"/>
  <c r="BG76" i="10"/>
  <c r="BG77" i="10"/>
  <c r="BG78" i="10"/>
  <c r="P82" i="10"/>
  <c r="T84" i="7"/>
  <c r="F84" i="7"/>
  <c r="T77" i="6"/>
  <c r="T80" i="6"/>
  <c r="F80" i="6"/>
  <c r="G77" i="6"/>
  <c r="P77" i="10" l="1"/>
  <c r="P79" i="10"/>
  <c r="P80" i="10"/>
  <c r="P81" i="10"/>
  <c r="P76" i="10"/>
  <c r="T82" i="7"/>
  <c r="G82" i="7"/>
  <c r="T81" i="7"/>
  <c r="G81" i="7"/>
  <c r="T83" i="7" l="1"/>
  <c r="G83" i="7"/>
  <c r="T79" i="6"/>
  <c r="F79" i="6"/>
  <c r="T78" i="6"/>
  <c r="G78" i="6"/>
  <c r="F81" i="2" l="1"/>
  <c r="F80" i="2"/>
  <c r="G80" i="1"/>
  <c r="G79" i="1"/>
  <c r="J80" i="2"/>
  <c r="BA75" i="10"/>
  <c r="BB75" i="10"/>
  <c r="BC75" i="10"/>
  <c r="BA76" i="10"/>
  <c r="BB76" i="10"/>
  <c r="BC76" i="10"/>
  <c r="BA77" i="10"/>
  <c r="BB77" i="10"/>
  <c r="BC77" i="10"/>
  <c r="BA78" i="10"/>
  <c r="BB78" i="10"/>
  <c r="BC78" i="10"/>
  <c r="BA82" i="10"/>
  <c r="BB82" i="10"/>
  <c r="BC82" i="10"/>
  <c r="F50" i="9"/>
  <c r="G50" i="9"/>
  <c r="H50" i="9"/>
  <c r="I50" i="9"/>
  <c r="J50" i="9"/>
  <c r="L50" i="9"/>
  <c r="M50" i="9"/>
  <c r="N50" i="9"/>
  <c r="O50" i="9"/>
  <c r="P50" i="9"/>
  <c r="Q50" i="9"/>
  <c r="S50" i="9"/>
  <c r="T50" i="9"/>
  <c r="U50" i="9"/>
  <c r="V50" i="9"/>
  <c r="W50" i="9"/>
  <c r="X50" i="9"/>
  <c r="Z50" i="9"/>
  <c r="AA50" i="9"/>
  <c r="AB50" i="9"/>
  <c r="AC50" i="9"/>
  <c r="AD50" i="9"/>
  <c r="AE50" i="9"/>
  <c r="AG50" i="9"/>
  <c r="AH50" i="9"/>
  <c r="AI50" i="9"/>
  <c r="AJ50" i="9"/>
  <c r="AK50" i="9"/>
  <c r="AL50" i="9"/>
  <c r="AN50" i="9"/>
  <c r="AO50" i="9"/>
  <c r="AP50" i="9"/>
  <c r="AQ50" i="9"/>
  <c r="AR50" i="9"/>
  <c r="AS50" i="9"/>
  <c r="E50" i="9"/>
  <c r="BH51" i="8"/>
  <c r="BH52" i="8"/>
  <c r="BH53" i="8"/>
  <c r="BH54" i="8"/>
  <c r="BH55" i="8"/>
  <c r="BH56" i="8"/>
  <c r="BH57" i="8"/>
  <c r="BH58" i="8"/>
  <c r="BH59" i="8"/>
  <c r="BH60" i="8"/>
  <c r="BH61" i="8"/>
  <c r="BH62" i="8"/>
  <c r="BH63" i="8"/>
  <c r="BH64" i="8"/>
  <c r="BH65" i="8"/>
  <c r="BH66" i="8"/>
  <c r="BH67" i="8"/>
  <c r="BH68" i="8"/>
  <c r="BH69" i="8"/>
  <c r="BH70" i="8"/>
  <c r="BH71" i="8"/>
  <c r="BH72" i="8"/>
  <c r="BH73" i="8"/>
  <c r="BH74" i="8"/>
  <c r="BH75" i="8"/>
  <c r="BH76" i="8"/>
  <c r="BH77" i="8"/>
  <c r="BH78" i="8"/>
  <c r="BH79" i="8"/>
  <c r="BH80" i="8"/>
  <c r="BH81" i="8"/>
  <c r="BG51" i="8"/>
  <c r="BG52" i="8"/>
  <c r="BG53" i="8"/>
  <c r="BG54" i="8"/>
  <c r="BG55" i="8"/>
  <c r="BG56" i="8"/>
  <c r="BG57" i="8"/>
  <c r="BG58" i="8"/>
  <c r="BG59" i="8"/>
  <c r="BG60" i="8"/>
  <c r="BG61" i="8"/>
  <c r="BG62" i="8"/>
  <c r="BG63" i="8"/>
  <c r="BG64" i="8"/>
  <c r="BG65" i="8"/>
  <c r="BG66" i="8"/>
  <c r="BG67" i="8"/>
  <c r="BG68" i="8"/>
  <c r="BG69" i="8"/>
  <c r="BG70" i="8"/>
  <c r="BG71" i="8"/>
  <c r="BG72" i="8"/>
  <c r="BG73" i="8"/>
  <c r="BG74" i="8"/>
  <c r="BG75" i="8"/>
  <c r="BG76" i="8"/>
  <c r="BG77" i="8"/>
  <c r="BG78" i="8"/>
  <c r="BG79" i="8"/>
  <c r="BG80" i="8"/>
  <c r="BG81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BF71" i="8"/>
  <c r="BF72" i="8"/>
  <c r="BF73" i="8"/>
  <c r="BF74" i="8"/>
  <c r="BF75" i="8"/>
  <c r="BF76" i="8"/>
  <c r="BF77" i="8"/>
  <c r="BF78" i="8"/>
  <c r="BF79" i="8"/>
  <c r="BF80" i="8"/>
  <c r="BF81" i="8"/>
  <c r="BC51" i="8"/>
  <c r="BC52" i="8"/>
  <c r="BC53" i="8"/>
  <c r="BC54" i="8"/>
  <c r="BC55" i="8"/>
  <c r="BC56" i="8"/>
  <c r="BC57" i="8"/>
  <c r="BC58" i="8"/>
  <c r="BC59" i="8"/>
  <c r="BC60" i="8"/>
  <c r="BC61" i="8"/>
  <c r="BC62" i="8"/>
  <c r="BC63" i="8"/>
  <c r="BC64" i="8"/>
  <c r="BC65" i="8"/>
  <c r="BC66" i="8"/>
  <c r="BC67" i="8"/>
  <c r="BC68" i="8"/>
  <c r="BC69" i="8"/>
  <c r="BC70" i="8"/>
  <c r="BC71" i="8"/>
  <c r="BC72" i="8"/>
  <c r="BC73" i="8"/>
  <c r="BC74" i="8"/>
  <c r="BC75" i="8"/>
  <c r="BC76" i="8"/>
  <c r="BC77" i="8"/>
  <c r="BC78" i="8"/>
  <c r="BC79" i="8"/>
  <c r="BC80" i="8"/>
  <c r="BC81" i="8"/>
  <c r="BB51" i="8"/>
  <c r="BB52" i="8"/>
  <c r="BB53" i="8"/>
  <c r="BB54" i="8"/>
  <c r="BB55" i="8"/>
  <c r="BB56" i="8"/>
  <c r="BB57" i="8"/>
  <c r="BB58" i="8"/>
  <c r="BB59" i="8"/>
  <c r="BB60" i="8"/>
  <c r="BB61" i="8"/>
  <c r="BB62" i="8"/>
  <c r="BB63" i="8"/>
  <c r="BB64" i="8"/>
  <c r="BB65" i="8"/>
  <c r="BB66" i="8"/>
  <c r="BB67" i="8"/>
  <c r="BB68" i="8"/>
  <c r="BB69" i="8"/>
  <c r="BB70" i="8"/>
  <c r="BB71" i="8"/>
  <c r="BB72" i="8"/>
  <c r="BB73" i="8"/>
  <c r="BB74" i="8"/>
  <c r="BB75" i="8"/>
  <c r="BB76" i="8"/>
  <c r="BB77" i="8"/>
  <c r="BB78" i="8"/>
  <c r="BB79" i="8"/>
  <c r="BB80" i="8"/>
  <c r="BB81" i="8"/>
  <c r="N50" i="8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F52" i="7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F52" i="6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F52" i="5"/>
  <c r="G51" i="4"/>
  <c r="H51" i="4"/>
  <c r="I51" i="4"/>
  <c r="J51" i="4"/>
  <c r="K51" i="4"/>
  <c r="L51" i="4"/>
  <c r="M51" i="4"/>
  <c r="N51" i="4"/>
  <c r="O51" i="4"/>
  <c r="P51" i="4"/>
  <c r="Q51" i="4"/>
  <c r="R51" i="4"/>
  <c r="F51" i="4"/>
  <c r="G49" i="3"/>
  <c r="H49" i="3"/>
  <c r="I49" i="3"/>
  <c r="J49" i="3"/>
  <c r="K49" i="3"/>
  <c r="L49" i="3"/>
  <c r="M49" i="3"/>
  <c r="N49" i="3"/>
  <c r="O49" i="3"/>
  <c r="P49" i="3"/>
  <c r="Q49" i="3"/>
  <c r="R49" i="3"/>
  <c r="G50" i="3"/>
  <c r="H50" i="3"/>
  <c r="I50" i="3"/>
  <c r="J50" i="3"/>
  <c r="K50" i="3"/>
  <c r="L50" i="3"/>
  <c r="M50" i="3"/>
  <c r="N50" i="3"/>
  <c r="O50" i="3"/>
  <c r="P50" i="3"/>
  <c r="Q50" i="3"/>
  <c r="R50" i="3"/>
  <c r="F50" i="3"/>
  <c r="F73" i="5"/>
  <c r="F74" i="5"/>
  <c r="G75" i="5"/>
  <c r="G76" i="5"/>
  <c r="F72" i="5"/>
  <c r="G71" i="5"/>
  <c r="G69" i="4"/>
  <c r="G68" i="4"/>
  <c r="G67" i="4"/>
  <c r="G66" i="4"/>
  <c r="G65" i="4"/>
  <c r="G64" i="4"/>
  <c r="R64" i="4"/>
  <c r="F49" i="3"/>
  <c r="G60" i="3"/>
  <c r="G59" i="3"/>
  <c r="G58" i="3"/>
  <c r="G57" i="3"/>
  <c r="F56" i="3"/>
  <c r="F55" i="3"/>
  <c r="R57" i="3"/>
  <c r="R56" i="3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75" i="2"/>
  <c r="T76" i="2"/>
  <c r="T77" i="2"/>
  <c r="T78" i="2"/>
  <c r="T79" i="2"/>
  <c r="T74" i="2"/>
  <c r="R48" i="2"/>
  <c r="R49" i="2"/>
  <c r="O49" i="2"/>
  <c r="O48" i="2" s="1"/>
  <c r="O47" i="2" s="1"/>
  <c r="S79" i="2"/>
  <c r="S80" i="2"/>
  <c r="T80" i="2" s="1"/>
  <c r="S81" i="2"/>
  <c r="S49" i="2" s="1"/>
  <c r="S48" i="2" s="1"/>
  <c r="S78" i="2"/>
  <c r="R75" i="2"/>
  <c r="R76" i="2"/>
  <c r="R77" i="2"/>
  <c r="R74" i="2"/>
  <c r="H21" i="2"/>
  <c r="I75" i="2"/>
  <c r="I76" i="2"/>
  <c r="I77" i="2"/>
  <c r="I78" i="2"/>
  <c r="I79" i="2"/>
  <c r="I80" i="2"/>
  <c r="I81" i="2"/>
  <c r="I74" i="2"/>
  <c r="G74" i="2"/>
  <c r="G75" i="2"/>
  <c r="G76" i="2"/>
  <c r="G77" i="2"/>
  <c r="G78" i="2"/>
  <c r="G79" i="2"/>
  <c r="G80" i="2"/>
  <c r="G81" i="2"/>
  <c r="F79" i="2"/>
  <c r="F78" i="2"/>
  <c r="F77" i="2"/>
  <c r="F76" i="2"/>
  <c r="F75" i="2"/>
  <c r="F74" i="2"/>
  <c r="AM80" i="1"/>
  <c r="AJ80" i="1" s="1"/>
  <c r="Z61" i="1"/>
  <c r="Z62" i="1"/>
  <c r="Z63" i="1"/>
  <c r="Z64" i="1"/>
  <c r="Z65" i="1"/>
  <c r="Z59" i="1"/>
  <c r="Z60" i="1"/>
  <c r="Z66" i="1"/>
  <c r="Z73" i="1"/>
  <c r="Z74" i="1"/>
  <c r="Z75" i="1"/>
  <c r="Z76" i="1"/>
  <c r="Z77" i="1"/>
  <c r="Z78" i="1"/>
  <c r="Z79" i="1"/>
  <c r="U53" i="1"/>
  <c r="U54" i="1"/>
  <c r="U55" i="1"/>
  <c r="U56" i="1"/>
  <c r="U57" i="1"/>
  <c r="U58" i="1"/>
  <c r="S56" i="1"/>
  <c r="AR56" i="1" s="1"/>
  <c r="AO56" i="1" s="1"/>
  <c r="AJ73" i="1"/>
  <c r="AJ74" i="1"/>
  <c r="AJ75" i="1"/>
  <c r="AJ76" i="1"/>
  <c r="G78" i="1"/>
  <c r="G77" i="1"/>
  <c r="I73" i="1"/>
  <c r="AH73" i="1" s="1"/>
  <c r="AH74" i="1"/>
  <c r="I77" i="1"/>
  <c r="AM77" i="1" s="1"/>
  <c r="I78" i="1"/>
  <c r="AM78" i="1" s="1"/>
  <c r="I79" i="1"/>
  <c r="AM79" i="1" s="1"/>
  <c r="I80" i="1"/>
  <c r="G75" i="1"/>
  <c r="I75" i="1" s="1"/>
  <c r="AH75" i="1" s="1"/>
  <c r="G76" i="1"/>
  <c r="I76" i="1" s="1"/>
  <c r="AH76" i="1" s="1"/>
  <c r="G74" i="1"/>
  <c r="G73" i="1"/>
  <c r="G56" i="1"/>
  <c r="G55" i="1"/>
  <c r="S55" i="1" s="1"/>
  <c r="G49" i="1"/>
  <c r="BF49" i="8" l="1"/>
  <c r="BC49" i="8"/>
  <c r="AE75" i="1"/>
  <c r="AR75" i="1"/>
  <c r="AO75" i="1" s="1"/>
  <c r="AR77" i="1"/>
  <c r="AO77" i="1" s="1"/>
  <c r="AJ77" i="1"/>
  <c r="AR74" i="1"/>
  <c r="AO74" i="1" s="1"/>
  <c r="AE74" i="1"/>
  <c r="AR73" i="1"/>
  <c r="AO73" i="1" s="1"/>
  <c r="AE73" i="1"/>
  <c r="AH48" i="1"/>
  <c r="P55" i="1"/>
  <c r="AR55" i="1"/>
  <c r="AO55" i="1" s="1"/>
  <c r="AR76" i="1"/>
  <c r="AO76" i="1" s="1"/>
  <c r="AE76" i="1"/>
  <c r="AJ78" i="1"/>
  <c r="AR78" i="1"/>
  <c r="AO78" i="1" s="1"/>
  <c r="P56" i="1"/>
  <c r="T81" i="2"/>
  <c r="AR80" i="1"/>
  <c r="AO80" i="1" s="1"/>
  <c r="AM48" i="1"/>
  <c r="AR79" i="1"/>
  <c r="AO79" i="1" s="1"/>
  <c r="AJ79" i="1"/>
  <c r="E48" i="8" l="1"/>
  <c r="BC48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AR82" i="8"/>
  <c r="AS82" i="8"/>
  <c r="AT82" i="8"/>
  <c r="AU82" i="8"/>
  <c r="AV82" i="8"/>
  <c r="AW82" i="8"/>
  <c r="AX82" i="8"/>
  <c r="AY82" i="8"/>
  <c r="AZ82" i="8"/>
  <c r="BA82" i="8"/>
  <c r="BB82" i="8"/>
  <c r="BC82" i="8"/>
  <c r="BD82" i="8"/>
  <c r="BE82" i="8"/>
  <c r="BF82" i="8"/>
  <c r="BG82" i="8"/>
  <c r="BH82" i="8"/>
  <c r="D82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D48" i="8"/>
  <c r="BE48" i="8"/>
  <c r="BF48" i="8"/>
  <c r="BG48" i="8"/>
  <c r="BH48" i="8"/>
  <c r="E52" i="7"/>
  <c r="D52" i="7"/>
  <c r="E52" i="6"/>
  <c r="D52" i="6"/>
  <c r="E52" i="5"/>
  <c r="U52" i="5"/>
  <c r="D52" i="5"/>
  <c r="H50" i="4"/>
  <c r="L50" i="4"/>
  <c r="P50" i="4"/>
  <c r="S50" i="4"/>
  <c r="T50" i="4"/>
  <c r="D50" i="4"/>
  <c r="E51" i="4"/>
  <c r="E50" i="4" s="1"/>
  <c r="F50" i="4"/>
  <c r="G50" i="4"/>
  <c r="I50" i="4"/>
  <c r="J50" i="4"/>
  <c r="K50" i="4"/>
  <c r="M50" i="4"/>
  <c r="N50" i="4"/>
  <c r="O50" i="4"/>
  <c r="Q50" i="4"/>
  <c r="R50" i="4"/>
  <c r="D51" i="4"/>
  <c r="S48" i="3"/>
  <c r="T48" i="3"/>
  <c r="D48" i="3"/>
  <c r="E50" i="3"/>
  <c r="D50" i="3"/>
  <c r="H49" i="2"/>
  <c r="J49" i="2"/>
  <c r="K49" i="2"/>
  <c r="L49" i="2"/>
  <c r="M49" i="2"/>
  <c r="N49" i="2"/>
  <c r="G72" i="1" l="1"/>
  <c r="G67" i="1" l="1"/>
  <c r="G65" i="1" l="1"/>
  <c r="G63" i="1" l="1"/>
  <c r="G60" i="1" l="1"/>
  <c r="G59" i="1" l="1"/>
  <c r="F60" i="2"/>
  <c r="F59" i="2" l="1"/>
  <c r="I57" i="2" l="1"/>
  <c r="G53" i="1" l="1"/>
  <c r="S53" i="1" s="1"/>
  <c r="P53" i="1" l="1"/>
  <c r="AR53" i="1"/>
  <c r="AO53" i="1" s="1"/>
  <c r="I52" i="2"/>
  <c r="J52" i="2"/>
  <c r="BG74" i="10" l="1"/>
  <c r="BF74" i="10"/>
  <c r="AO74" i="10"/>
  <c r="BC74" i="10"/>
  <c r="BB74" i="10"/>
  <c r="BA74" i="10"/>
  <c r="BG73" i="10"/>
  <c r="BF73" i="10"/>
  <c r="AO73" i="10"/>
  <c r="BC73" i="10"/>
  <c r="BB73" i="10"/>
  <c r="BA73" i="10"/>
  <c r="BG72" i="10"/>
  <c r="BF72" i="10"/>
  <c r="AO72" i="10"/>
  <c r="BC72" i="10"/>
  <c r="BB72" i="10"/>
  <c r="BA72" i="10"/>
  <c r="BA71" i="10"/>
  <c r="BB71" i="10"/>
  <c r="BC71" i="10"/>
  <c r="AO71" i="10"/>
  <c r="BF71" i="10"/>
  <c r="BG71" i="10"/>
  <c r="AB68" i="10"/>
  <c r="AS68" i="10"/>
  <c r="AT68" i="10"/>
  <c r="AU68" i="10"/>
  <c r="AG68" i="10"/>
  <c r="AX68" i="10"/>
  <c r="AY68" i="10"/>
  <c r="AS69" i="10"/>
  <c r="AT69" i="10"/>
  <c r="AU69" i="10"/>
  <c r="AO69" i="10"/>
  <c r="AX69" i="10"/>
  <c r="AY69" i="10"/>
  <c r="AS70" i="10"/>
  <c r="AT70" i="10"/>
  <c r="AU70" i="10"/>
  <c r="AO70" i="10"/>
  <c r="AX70" i="10"/>
  <c r="AY70" i="10"/>
  <c r="AS67" i="10"/>
  <c r="AT67" i="10"/>
  <c r="AU67" i="10"/>
  <c r="AG67" i="10"/>
  <c r="AX67" i="10"/>
  <c r="AY67" i="10"/>
  <c r="AB67" i="10"/>
  <c r="AB64" i="10"/>
  <c r="AK64" i="10"/>
  <c r="AL64" i="10"/>
  <c r="AM64" i="10"/>
  <c r="AG64" i="10"/>
  <c r="AP64" i="10"/>
  <c r="AQ64" i="10"/>
  <c r="AB65" i="10"/>
  <c r="AK65" i="10"/>
  <c r="AL65" i="10"/>
  <c r="AM65" i="10"/>
  <c r="AG65" i="10"/>
  <c r="AP65" i="10"/>
  <c r="AQ65" i="10"/>
  <c r="AB66" i="10"/>
  <c r="AK66" i="10"/>
  <c r="AL66" i="10"/>
  <c r="AM66" i="10"/>
  <c r="AG66" i="10"/>
  <c r="AP66" i="10"/>
  <c r="AQ66" i="10"/>
  <c r="AK63" i="10"/>
  <c r="AL63" i="10"/>
  <c r="AM63" i="10"/>
  <c r="AG63" i="10"/>
  <c r="AP63" i="10"/>
  <c r="AQ63" i="10"/>
  <c r="AB63" i="10"/>
  <c r="AB61" i="10"/>
  <c r="AC61" i="10"/>
  <c r="AD61" i="10"/>
  <c r="AE61" i="10"/>
  <c r="AG61" i="10"/>
  <c r="AH61" i="10"/>
  <c r="AI61" i="10"/>
  <c r="AB62" i="10"/>
  <c r="AC62" i="10"/>
  <c r="AD62" i="10"/>
  <c r="AE62" i="10"/>
  <c r="AG62" i="10"/>
  <c r="AH62" i="10"/>
  <c r="AI62" i="10"/>
  <c r="AC60" i="10"/>
  <c r="AD60" i="10"/>
  <c r="AE60" i="10"/>
  <c r="X60" i="10"/>
  <c r="Y60" i="10"/>
  <c r="AH60" i="10"/>
  <c r="AI60" i="10"/>
  <c r="T60" i="10"/>
  <c r="H61" i="10"/>
  <c r="H62" i="10"/>
  <c r="AF62" i="10" s="1"/>
  <c r="H63" i="10"/>
  <c r="AF63" i="10" s="1"/>
  <c r="H64" i="10"/>
  <c r="AF64" i="10" s="1"/>
  <c r="H65" i="10"/>
  <c r="AF65" i="10" s="1"/>
  <c r="H66" i="10"/>
  <c r="AF66" i="10" s="1"/>
  <c r="H67" i="10"/>
  <c r="AF67" i="10" s="1"/>
  <c r="H68" i="10"/>
  <c r="AF68" i="10" s="1"/>
  <c r="H69" i="10"/>
  <c r="AN69" i="10" s="1"/>
  <c r="H70" i="10"/>
  <c r="AN70" i="10" s="1"/>
  <c r="H71" i="10"/>
  <c r="AN71" i="10" s="1"/>
  <c r="H72" i="10"/>
  <c r="AN72" i="10" s="1"/>
  <c r="H73" i="10"/>
  <c r="AN73" i="10" s="1"/>
  <c r="H74" i="10"/>
  <c r="AN74" i="10" s="1"/>
  <c r="H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60" i="10"/>
  <c r="AB72" i="9"/>
  <c r="AB73" i="9"/>
  <c r="AB74" i="9"/>
  <c r="AB71" i="9"/>
  <c r="AH49" i="9"/>
  <c r="AH48" i="9" s="1"/>
  <c r="U68" i="9"/>
  <c r="AB69" i="9"/>
  <c r="AB70" i="9"/>
  <c r="U67" i="9"/>
  <c r="U64" i="9"/>
  <c r="U65" i="9"/>
  <c r="U66" i="9"/>
  <c r="U63" i="9"/>
  <c r="U62" i="9"/>
  <c r="U61" i="9"/>
  <c r="N60" i="9"/>
  <c r="F62" i="8"/>
  <c r="F63" i="8"/>
  <c r="F64" i="8"/>
  <c r="F65" i="8"/>
  <c r="F66" i="8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60" i="10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60" i="9"/>
  <c r="F59" i="8"/>
  <c r="F60" i="8"/>
  <c r="F61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59" i="8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62" i="7"/>
  <c r="B74" i="6"/>
  <c r="B75" i="6"/>
  <c r="B76" i="6"/>
  <c r="B74" i="5"/>
  <c r="B75" i="5"/>
  <c r="B76" i="5"/>
  <c r="B73" i="4"/>
  <c r="B74" i="4"/>
  <c r="B75" i="4"/>
  <c r="B63" i="6"/>
  <c r="B64" i="6"/>
  <c r="B65" i="6"/>
  <c r="B66" i="6"/>
  <c r="B67" i="6"/>
  <c r="B68" i="6"/>
  <c r="B69" i="6"/>
  <c r="B70" i="6"/>
  <c r="B71" i="6"/>
  <c r="B72" i="6"/>
  <c r="B73" i="6"/>
  <c r="B62" i="6"/>
  <c r="B63" i="5"/>
  <c r="B64" i="5"/>
  <c r="B65" i="5"/>
  <c r="B66" i="5"/>
  <c r="B67" i="5"/>
  <c r="B68" i="5"/>
  <c r="B69" i="5"/>
  <c r="B70" i="5"/>
  <c r="B71" i="5"/>
  <c r="B72" i="5"/>
  <c r="B73" i="5"/>
  <c r="B62" i="5"/>
  <c r="G63" i="4"/>
  <c r="R62" i="4"/>
  <c r="G62" i="4"/>
  <c r="R54" i="3"/>
  <c r="F54" i="3"/>
  <c r="R53" i="3"/>
  <c r="G53" i="3"/>
  <c r="R52" i="3"/>
  <c r="F52" i="3"/>
  <c r="B62" i="4"/>
  <c r="B63" i="4"/>
  <c r="B64" i="4"/>
  <c r="B65" i="4"/>
  <c r="B66" i="4"/>
  <c r="B67" i="4"/>
  <c r="B68" i="4"/>
  <c r="B69" i="4"/>
  <c r="B70" i="4"/>
  <c r="B71" i="4"/>
  <c r="B72" i="4"/>
  <c r="B61" i="4"/>
  <c r="B61" i="3"/>
  <c r="B62" i="3"/>
  <c r="B63" i="3"/>
  <c r="B64" i="3"/>
  <c r="B65" i="3"/>
  <c r="B66" i="3"/>
  <c r="B60" i="3"/>
  <c r="I62" i="2"/>
  <c r="P62" i="2"/>
  <c r="B67" i="2"/>
  <c r="B68" i="3" s="1"/>
  <c r="B68" i="2"/>
  <c r="B69" i="3" s="1"/>
  <c r="B69" i="2"/>
  <c r="B70" i="3" s="1"/>
  <c r="B70" i="2"/>
  <c r="B71" i="3" s="1"/>
  <c r="B71" i="2"/>
  <c r="B72" i="3" s="1"/>
  <c r="B72" i="2"/>
  <c r="B73" i="3" s="1"/>
  <c r="B73" i="2"/>
  <c r="B74" i="3" s="1"/>
  <c r="B66" i="2"/>
  <c r="B67" i="3" s="1"/>
  <c r="F66" i="2"/>
  <c r="G66" i="2" s="1"/>
  <c r="I66" i="2" s="1"/>
  <c r="F68" i="2"/>
  <c r="Q68" i="2" s="1"/>
  <c r="F73" i="2"/>
  <c r="Q73" i="2" s="1"/>
  <c r="T73" i="2" s="1"/>
  <c r="F64" i="2"/>
  <c r="G64" i="2" s="1"/>
  <c r="I64" i="2" s="1"/>
  <c r="G62" i="2"/>
  <c r="F62" i="2"/>
  <c r="G61" i="1"/>
  <c r="P61" i="2"/>
  <c r="I61" i="2"/>
  <c r="G59" i="2"/>
  <c r="I59" i="2" s="1"/>
  <c r="G60" i="2"/>
  <c r="I60" i="2" s="1"/>
  <c r="G61" i="2"/>
  <c r="F61" i="2"/>
  <c r="P60" i="2"/>
  <c r="O59" i="2"/>
  <c r="G58" i="1"/>
  <c r="S58" i="1" s="1"/>
  <c r="AR58" i="1" l="1"/>
  <c r="AO58" i="1" s="1"/>
  <c r="P58" i="1"/>
  <c r="T68" i="2"/>
  <c r="AF61" i="10"/>
  <c r="G73" i="2"/>
  <c r="I73" i="2" s="1"/>
  <c r="P66" i="2"/>
  <c r="T66" i="2" s="1"/>
  <c r="P64" i="2"/>
  <c r="T64" i="2" s="1"/>
  <c r="G68" i="2"/>
  <c r="I68" i="2" s="1"/>
  <c r="G71" i="1"/>
  <c r="F72" i="2" s="1"/>
  <c r="Q72" i="2" s="1"/>
  <c r="T72" i="2" s="1"/>
  <c r="G70" i="1"/>
  <c r="G69" i="1"/>
  <c r="F70" i="2" s="1"/>
  <c r="G70" i="2" s="1"/>
  <c r="I70" i="2" s="1"/>
  <c r="G68" i="1"/>
  <c r="F69" i="2" s="1"/>
  <c r="Q69" i="2" s="1"/>
  <c r="T69" i="2" s="1"/>
  <c r="I67" i="1"/>
  <c r="G66" i="1"/>
  <c r="F67" i="2" s="1"/>
  <c r="P67" i="2" s="1"/>
  <c r="T67" i="2" s="1"/>
  <c r="I65" i="1"/>
  <c r="X65" i="1" s="1"/>
  <c r="AR65" i="1" s="1"/>
  <c r="AO65" i="1" s="1"/>
  <c r="G64" i="1"/>
  <c r="F65" i="2" s="1"/>
  <c r="G65" i="2" s="1"/>
  <c r="I65" i="2" s="1"/>
  <c r="G62" i="1"/>
  <c r="I58" i="1"/>
  <c r="G57" i="1"/>
  <c r="S57" i="1" s="1"/>
  <c r="G54" i="1"/>
  <c r="S54" i="1" s="1"/>
  <c r="P54" i="1" s="1"/>
  <c r="G52" i="1"/>
  <c r="G51" i="1"/>
  <c r="G50" i="1"/>
  <c r="G48" i="1" s="1"/>
  <c r="G82" i="1"/>
  <c r="I64" i="1"/>
  <c r="X64" i="1" s="1"/>
  <c r="AR64" i="1" s="1"/>
  <c r="AO64" i="1" s="1"/>
  <c r="I68" i="1"/>
  <c r="AC68" i="1" s="1"/>
  <c r="I63" i="1"/>
  <c r="X63" i="1" s="1"/>
  <c r="AR63" i="1" s="1"/>
  <c r="AO63" i="1" s="1"/>
  <c r="U72" i="1"/>
  <c r="AE50" i="1"/>
  <c r="Z58" i="1"/>
  <c r="U63" i="1"/>
  <c r="U64" i="1"/>
  <c r="U67" i="1"/>
  <c r="U68" i="1"/>
  <c r="U71" i="1"/>
  <c r="I59" i="1"/>
  <c r="X59" i="1" s="1"/>
  <c r="I60" i="1"/>
  <c r="X60" i="1" s="1"/>
  <c r="I69" i="1"/>
  <c r="I71" i="1"/>
  <c r="U65" i="1"/>
  <c r="U69" i="1"/>
  <c r="U70" i="1"/>
  <c r="Z55" i="1"/>
  <c r="Z56" i="1"/>
  <c r="Z57" i="1"/>
  <c r="U60" i="1" l="1"/>
  <c r="AR60" i="1"/>
  <c r="AO60" i="1" s="1"/>
  <c r="I62" i="1"/>
  <c r="X62" i="1" s="1"/>
  <c r="F63" i="2"/>
  <c r="AE67" i="1"/>
  <c r="AC67" i="1"/>
  <c r="Q70" i="2"/>
  <c r="T70" i="2" s="1"/>
  <c r="AR59" i="1"/>
  <c r="AO59" i="1" s="1"/>
  <c r="U59" i="1"/>
  <c r="G72" i="2"/>
  <c r="I72" i="2" s="1"/>
  <c r="P65" i="2"/>
  <c r="T65" i="2" s="1"/>
  <c r="AJ71" i="1"/>
  <c r="AC71" i="1"/>
  <c r="P57" i="1"/>
  <c r="AR57" i="1"/>
  <c r="AO57" i="1" s="1"/>
  <c r="G67" i="2"/>
  <c r="I67" i="2" s="1"/>
  <c r="AJ69" i="1"/>
  <c r="AC69" i="1"/>
  <c r="Z68" i="1"/>
  <c r="AR68" i="1"/>
  <c r="AO68" i="1" s="1"/>
  <c r="I70" i="1"/>
  <c r="F71" i="2"/>
  <c r="G69" i="2"/>
  <c r="I69" i="2" s="1"/>
  <c r="I66" i="1"/>
  <c r="AE65" i="1"/>
  <c r="AE68" i="1"/>
  <c r="I72" i="1"/>
  <c r="I61" i="1"/>
  <c r="X61" i="1" s="1"/>
  <c r="N83" i="3"/>
  <c r="Q71" i="2" l="1"/>
  <c r="G71" i="2"/>
  <c r="I71" i="2" s="1"/>
  <c r="AJ70" i="1"/>
  <c r="AC70" i="1"/>
  <c r="Z69" i="1"/>
  <c r="AR69" i="1"/>
  <c r="AO69" i="1" s="1"/>
  <c r="F49" i="2"/>
  <c r="F48" i="2" s="1"/>
  <c r="P63" i="2"/>
  <c r="G63" i="2"/>
  <c r="AR71" i="1"/>
  <c r="AO71" i="1" s="1"/>
  <c r="Z71" i="1"/>
  <c r="AR62" i="1"/>
  <c r="AO62" i="1" s="1"/>
  <c r="U62" i="1"/>
  <c r="AR61" i="1"/>
  <c r="AO61" i="1" s="1"/>
  <c r="U61" i="1"/>
  <c r="AI48" i="1"/>
  <c r="X66" i="1"/>
  <c r="AJ72" i="1"/>
  <c r="AC72" i="1"/>
  <c r="Z67" i="1"/>
  <c r="AR67" i="1"/>
  <c r="AO67" i="1" s="1"/>
  <c r="X48" i="1"/>
  <c r="AE66" i="1"/>
  <c r="T71" i="2" l="1"/>
  <c r="Q49" i="2"/>
  <c r="Q48" i="2" s="1"/>
  <c r="Q47" i="2" s="1"/>
  <c r="T63" i="2"/>
  <c r="T49" i="2" s="1"/>
  <c r="P49" i="2"/>
  <c r="P48" i="2" s="1"/>
  <c r="AR70" i="1"/>
  <c r="AO70" i="1" s="1"/>
  <c r="Z70" i="1"/>
  <c r="AR66" i="1"/>
  <c r="AO66" i="1" s="1"/>
  <c r="U66" i="1"/>
  <c r="G49" i="2"/>
  <c r="I63" i="2"/>
  <c r="I49" i="2" s="1"/>
  <c r="AR72" i="1"/>
  <c r="AO72" i="1" s="1"/>
  <c r="Z72" i="1"/>
  <c r="Z49" i="1"/>
  <c r="Z53" i="1"/>
  <c r="Z50" i="1"/>
  <c r="Z51" i="1"/>
  <c r="Z52" i="1"/>
  <c r="AE49" i="1"/>
  <c r="AE53" i="1"/>
  <c r="AE54" i="1"/>
  <c r="AD54" i="1" s="1"/>
  <c r="Z14" i="1"/>
  <c r="Z16" i="1"/>
  <c r="Z17" i="1"/>
  <c r="Z18" i="1"/>
  <c r="U49" i="1"/>
  <c r="U50" i="1"/>
  <c r="U51" i="1"/>
  <c r="U52" i="1"/>
  <c r="P16" i="1"/>
  <c r="P17" i="1"/>
  <c r="P18" i="1"/>
  <c r="C69" i="11"/>
  <c r="AC54" i="1" l="1"/>
  <c r="AD48" i="1"/>
  <c r="AB54" i="1" l="1"/>
  <c r="AA54" i="1" s="1"/>
  <c r="Z54" i="1" s="1"/>
  <c r="Z48" i="1" s="1"/>
  <c r="AC48" i="1"/>
  <c r="AR54" i="1"/>
  <c r="AO54" i="1" s="1"/>
  <c r="H20" i="11"/>
  <c r="F20" i="11"/>
  <c r="E20" i="11"/>
  <c r="E21" i="11"/>
  <c r="F21" i="11"/>
  <c r="H21" i="11"/>
  <c r="D21" i="11"/>
  <c r="B104" i="8"/>
  <c r="B107" i="7"/>
  <c r="B108" i="6"/>
  <c r="B109" i="6"/>
  <c r="B110" i="6"/>
  <c r="B111" i="6"/>
  <c r="B112" i="6"/>
  <c r="B113" i="6"/>
  <c r="B114" i="6"/>
  <c r="B107" i="6"/>
  <c r="B107" i="5"/>
  <c r="B98" i="4"/>
  <c r="B105" i="3"/>
  <c r="D20" i="11"/>
  <c r="K17" i="1"/>
  <c r="K16" i="1"/>
  <c r="O18" i="1" l="1"/>
  <c r="K18" i="1" s="1"/>
  <c r="O19" i="1" l="1"/>
  <c r="D21" i="10" l="1"/>
  <c r="G21" i="8" l="1"/>
  <c r="I21" i="8"/>
  <c r="J21" i="8"/>
  <c r="L21" i="8"/>
  <c r="H21" i="8"/>
  <c r="K21" i="8" l="1"/>
  <c r="N59" i="9" l="1"/>
  <c r="N57" i="9"/>
  <c r="N51" i="9"/>
  <c r="G58" i="9"/>
  <c r="N58" i="9" s="1"/>
  <c r="G54" i="9"/>
  <c r="N54" i="9" s="1"/>
  <c r="G53" i="9"/>
  <c r="N53" i="9" s="1"/>
  <c r="G52" i="9"/>
  <c r="N52" i="9" s="1"/>
  <c r="G56" i="9"/>
  <c r="N56" i="9" s="1"/>
  <c r="G55" i="9"/>
  <c r="N55" i="9" s="1"/>
  <c r="BH51" i="10"/>
  <c r="X59" i="10"/>
  <c r="X57" i="10"/>
  <c r="AA51" i="10"/>
  <c r="X51" i="10"/>
  <c r="BG21" i="10"/>
  <c r="BF21" i="10"/>
  <c r="BD21" i="10"/>
  <c r="BC21" i="10"/>
  <c r="BB21" i="10"/>
  <c r="AZ21" i="10"/>
  <c r="BG20" i="10"/>
  <c r="BE20" i="10"/>
  <c r="BD20" i="10"/>
  <c r="BC20" i="10"/>
  <c r="BB20" i="10"/>
  <c r="BA20" i="10"/>
  <c r="AZ20" i="10"/>
  <c r="BG83" i="10"/>
  <c r="BF83" i="10"/>
  <c r="BE83" i="10"/>
  <c r="BD83" i="10"/>
  <c r="BC83" i="10"/>
  <c r="BB83" i="10"/>
  <c r="BA83" i="10"/>
  <c r="AZ83" i="10"/>
  <c r="BE21" i="10"/>
  <c r="BA21" i="10"/>
  <c r="BF20" i="10"/>
  <c r="AY21" i="10"/>
  <c r="AX21" i="10"/>
  <c r="AW21" i="10"/>
  <c r="AV21" i="10"/>
  <c r="AU21" i="10"/>
  <c r="AT21" i="10"/>
  <c r="AS21" i="10"/>
  <c r="AR21" i="10"/>
  <c r="AY20" i="10"/>
  <c r="AX20" i="10"/>
  <c r="AW20" i="10"/>
  <c r="AV20" i="10"/>
  <c r="AU20" i="10"/>
  <c r="AT20" i="10"/>
  <c r="AS20" i="10"/>
  <c r="AR20" i="10"/>
  <c r="AY83" i="10"/>
  <c r="AX83" i="10"/>
  <c r="AW83" i="10"/>
  <c r="AV83" i="10"/>
  <c r="AU83" i="10"/>
  <c r="AT83" i="10"/>
  <c r="AS83" i="10"/>
  <c r="AR83" i="10"/>
  <c r="AY48" i="10"/>
  <c r="P58" i="10"/>
  <c r="P54" i="10"/>
  <c r="P53" i="10"/>
  <c r="P52" i="10"/>
  <c r="P56" i="10"/>
  <c r="X56" i="10" s="1"/>
  <c r="P55" i="10"/>
  <c r="X55" i="10" s="1"/>
  <c r="H58" i="10"/>
  <c r="X58" i="10" s="1"/>
  <c r="H54" i="10"/>
  <c r="X54" i="10" s="1"/>
  <c r="H53" i="10"/>
  <c r="X53" i="10" s="1"/>
  <c r="H55" i="10"/>
  <c r="H56" i="10"/>
  <c r="H52" i="10"/>
  <c r="X52" i="10" s="1"/>
  <c r="BC48" i="10" l="1"/>
  <c r="BC22" i="10" s="1"/>
  <c r="BA48" i="10"/>
  <c r="BG48" i="10"/>
  <c r="BG17" i="10" s="1"/>
  <c r="BG15" i="10" s="1"/>
  <c r="AT48" i="10"/>
  <c r="AT17" i="10" s="1"/>
  <c r="AT15" i="10" s="1"/>
  <c r="AR48" i="10"/>
  <c r="AR17" i="10" s="1"/>
  <c r="AR15" i="10" s="1"/>
  <c r="BF48" i="10"/>
  <c r="BF17" i="10" s="1"/>
  <c r="BF15" i="10" s="1"/>
  <c r="AX48" i="10"/>
  <c r="AX22" i="10" s="1"/>
  <c r="BE48" i="10"/>
  <c r="BE17" i="10" s="1"/>
  <c r="BE15" i="10" s="1"/>
  <c r="AV48" i="10"/>
  <c r="AV17" i="10" s="1"/>
  <c r="AV15" i="10" s="1"/>
  <c r="AS48" i="10"/>
  <c r="AS22" i="10" s="1"/>
  <c r="AW48" i="10"/>
  <c r="AW22" i="10" s="1"/>
  <c r="BB48" i="10"/>
  <c r="BB17" i="10" s="1"/>
  <c r="BB15" i="10" s="1"/>
  <c r="AU48" i="10"/>
  <c r="AU22" i="10" s="1"/>
  <c r="AZ48" i="10"/>
  <c r="AZ22" i="10" s="1"/>
  <c r="BD48" i="10"/>
  <c r="BD22" i="10" s="1"/>
  <c r="BA17" i="10"/>
  <c r="BA15" i="10" s="1"/>
  <c r="BA22" i="10"/>
  <c r="AY17" i="10"/>
  <c r="AY15" i="10" s="1"/>
  <c r="AY22" i="10"/>
  <c r="AR22" i="10" l="1"/>
  <c r="BC17" i="10"/>
  <c r="BC15" i="10" s="1"/>
  <c r="AW17" i="10"/>
  <c r="AW15" i="10" s="1"/>
  <c r="BG22" i="10"/>
  <c r="AT22" i="10"/>
  <c r="BE22" i="10"/>
  <c r="BF22" i="10"/>
  <c r="AS17" i="10"/>
  <c r="AS15" i="10" s="1"/>
  <c r="AX17" i="10"/>
  <c r="AX15" i="10" s="1"/>
  <c r="AZ17" i="10"/>
  <c r="AZ15" i="10" s="1"/>
  <c r="BB22" i="10"/>
  <c r="BD17" i="10"/>
  <c r="BD15" i="10" s="1"/>
  <c r="AV22" i="10"/>
  <c r="AU17" i="10"/>
  <c r="AU15" i="10" s="1"/>
  <c r="AS83" i="9"/>
  <c r="AR83" i="9"/>
  <c r="AQ83" i="9"/>
  <c r="AP83" i="9"/>
  <c r="AO83" i="9"/>
  <c r="AN83" i="9"/>
  <c r="AM83" i="9"/>
  <c r="AP49" i="9"/>
  <c r="AP48" i="9" s="1"/>
  <c r="AS21" i="9"/>
  <c r="AR21" i="9"/>
  <c r="AQ21" i="9"/>
  <c r="AP21" i="9"/>
  <c r="AO21" i="9"/>
  <c r="AN21" i="9"/>
  <c r="AM21" i="9"/>
  <c r="AS20" i="9"/>
  <c r="AR20" i="9"/>
  <c r="AQ20" i="9"/>
  <c r="AP20" i="9"/>
  <c r="AO20" i="9"/>
  <c r="AN20" i="9"/>
  <c r="AM20" i="9"/>
  <c r="AM17" i="9"/>
  <c r="AL83" i="9"/>
  <c r="AK83" i="9"/>
  <c r="AJ83" i="9"/>
  <c r="AI83" i="9"/>
  <c r="AH83" i="9"/>
  <c r="AG83" i="9"/>
  <c r="AF83" i="9"/>
  <c r="AI49" i="9"/>
  <c r="AI48" i="9" s="1"/>
  <c r="AL21" i="9"/>
  <c r="AK21" i="9"/>
  <c r="AJ21" i="9"/>
  <c r="AI21" i="9"/>
  <c r="AH21" i="9"/>
  <c r="AG21" i="9"/>
  <c r="AF21" i="9"/>
  <c r="AL20" i="9"/>
  <c r="AK20" i="9"/>
  <c r="AJ20" i="9"/>
  <c r="AI20" i="9"/>
  <c r="AH20" i="9"/>
  <c r="AG20" i="9"/>
  <c r="AF20" i="9"/>
  <c r="AF17" i="9"/>
  <c r="M83" i="9"/>
  <c r="N83" i="9"/>
  <c r="P83" i="9"/>
  <c r="Q83" i="9"/>
  <c r="K83" i="9"/>
  <c r="S84" i="9"/>
  <c r="S83" i="9" s="1"/>
  <c r="T84" i="9"/>
  <c r="T83" i="9" s="1"/>
  <c r="U84" i="9"/>
  <c r="U83" i="9" s="1"/>
  <c r="V84" i="9"/>
  <c r="V83" i="9" s="1"/>
  <c r="W84" i="9"/>
  <c r="W83" i="9" s="1"/>
  <c r="X84" i="9"/>
  <c r="X83" i="9" s="1"/>
  <c r="R84" i="9"/>
  <c r="R83" i="9" s="1"/>
  <c r="BH50" i="8"/>
  <c r="AG49" i="9" l="1"/>
  <c r="AG48" i="9" s="1"/>
  <c r="AG17" i="9" s="1"/>
  <c r="AR49" i="9"/>
  <c r="AR48" i="9" s="1"/>
  <c r="AR22" i="9" s="1"/>
  <c r="AK49" i="9"/>
  <c r="AK48" i="9" s="1"/>
  <c r="AK22" i="9" s="1"/>
  <c r="AN49" i="9"/>
  <c r="AN48" i="9" s="1"/>
  <c r="AN17" i="9" s="1"/>
  <c r="AJ49" i="9"/>
  <c r="AJ48" i="9" s="1"/>
  <c r="AJ22" i="9" s="1"/>
  <c r="AQ49" i="9"/>
  <c r="AQ48" i="9" s="1"/>
  <c r="AQ17" i="9" s="1"/>
  <c r="AH17" i="9"/>
  <c r="AL49" i="9"/>
  <c r="AL48" i="9" s="1"/>
  <c r="AL22" i="9" s="1"/>
  <c r="AO49" i="9"/>
  <c r="AO48" i="9" s="1"/>
  <c r="AO17" i="9" s="1"/>
  <c r="AS49" i="9"/>
  <c r="AS48" i="9" s="1"/>
  <c r="AS17" i="9" s="1"/>
  <c r="AP22" i="9"/>
  <c r="AP17" i="9"/>
  <c r="AI22" i="9"/>
  <c r="AI17" i="9"/>
  <c r="AR17" i="9" l="1"/>
  <c r="AN22" i="9"/>
  <c r="AL17" i="9"/>
  <c r="AK17" i="9"/>
  <c r="AJ17" i="9"/>
  <c r="AO22" i="9"/>
  <c r="AS22" i="9"/>
  <c r="AG22" i="9"/>
  <c r="AQ22" i="9"/>
  <c r="AH22" i="9"/>
  <c r="BF50" i="8"/>
  <c r="BC50" i="8"/>
  <c r="AY47" i="8"/>
  <c r="AY17" i="8" s="1"/>
  <c r="AU47" i="8"/>
  <c r="AU17" i="8" s="1"/>
  <c r="AS47" i="8"/>
  <c r="AS17" i="8" s="1"/>
  <c r="V57" i="8"/>
  <c r="N53" i="8"/>
  <c r="Q50" i="8"/>
  <c r="K50" i="8"/>
  <c r="S50" i="8" s="1"/>
  <c r="BG50" i="8" s="1"/>
  <c r="AT47" i="8" l="1"/>
  <c r="AT17" i="8" s="1"/>
  <c r="AX47" i="8"/>
  <c r="AX17" i="8" s="1"/>
  <c r="AZ47" i="8"/>
  <c r="AZ17" i="8" s="1"/>
  <c r="AK47" i="8"/>
  <c r="AK17" i="8" s="1"/>
  <c r="AV47" i="8"/>
  <c r="AV17" i="8" s="1"/>
  <c r="AP47" i="8"/>
  <c r="AP17" i="8" s="1"/>
  <c r="AP22" i="8" s="1"/>
  <c r="AN47" i="8"/>
  <c r="AN17" i="8" s="1"/>
  <c r="AW47" i="8"/>
  <c r="AW17" i="8" s="1"/>
  <c r="AO47" i="8"/>
  <c r="AO17" i="8" s="1"/>
  <c r="AR47" i="8"/>
  <c r="AR17" i="8" s="1"/>
  <c r="AM47" i="8"/>
  <c r="AM17" i="8" s="1"/>
  <c r="AM22" i="8" s="1"/>
  <c r="AQ47" i="8"/>
  <c r="AQ17" i="8" s="1"/>
  <c r="F54" i="8"/>
  <c r="F55" i="8"/>
  <c r="F51" i="8"/>
  <c r="F56" i="8"/>
  <c r="V56" i="8" s="1"/>
  <c r="V48" i="8" s="1"/>
  <c r="F52" i="8"/>
  <c r="F53" i="8"/>
  <c r="F57" i="8"/>
  <c r="F58" i="8"/>
  <c r="F50" i="8"/>
  <c r="BB50" i="8" s="1"/>
  <c r="AL47" i="8" l="1"/>
  <c r="AL17" i="8" s="1"/>
  <c r="R51" i="3"/>
  <c r="H21" i="3"/>
  <c r="J21" i="3"/>
  <c r="G21" i="3"/>
  <c r="I21" i="3"/>
  <c r="K21" i="3"/>
  <c r="L21" i="3"/>
  <c r="M21" i="3"/>
  <c r="N21" i="3"/>
  <c r="O21" i="3"/>
  <c r="P21" i="3"/>
  <c r="Q21" i="3"/>
  <c r="E83" i="3" l="1"/>
  <c r="G83" i="3"/>
  <c r="H83" i="3"/>
  <c r="I83" i="3"/>
  <c r="J83" i="3"/>
  <c r="K83" i="3"/>
  <c r="L83" i="3"/>
  <c r="M83" i="3"/>
  <c r="O83" i="3"/>
  <c r="P83" i="3"/>
  <c r="Q83" i="3"/>
  <c r="D83" i="3"/>
  <c r="S49" i="3"/>
  <c r="N48" i="3"/>
  <c r="P48" i="3"/>
  <c r="D49" i="3"/>
  <c r="L51" i="5"/>
  <c r="L50" i="5" s="1"/>
  <c r="R51" i="5"/>
  <c r="R50" i="5" s="1"/>
  <c r="R51" i="6"/>
  <c r="R50" i="6" s="1"/>
  <c r="G51" i="7"/>
  <c r="G50" i="7" s="1"/>
  <c r="T51" i="7"/>
  <c r="T50" i="7" s="1"/>
  <c r="S51" i="7"/>
  <c r="S50" i="7" s="1"/>
  <c r="S24" i="7" s="1"/>
  <c r="R51" i="7"/>
  <c r="R50" i="7" s="1"/>
  <c r="Q51" i="7"/>
  <c r="Q50" i="7" s="1"/>
  <c r="O51" i="7"/>
  <c r="O50" i="7" s="1"/>
  <c r="O24" i="7" s="1"/>
  <c r="N51" i="7"/>
  <c r="N50" i="7" s="1"/>
  <c r="M51" i="7"/>
  <c r="M50" i="7" s="1"/>
  <c r="L51" i="7"/>
  <c r="L50" i="7" s="1"/>
  <c r="J51" i="7"/>
  <c r="J50" i="7" s="1"/>
  <c r="I51" i="7"/>
  <c r="I50" i="7" s="1"/>
  <c r="H51" i="7"/>
  <c r="H50" i="7" s="1"/>
  <c r="F51" i="7"/>
  <c r="F50" i="7" s="1"/>
  <c r="E51" i="7"/>
  <c r="E50" i="7" s="1"/>
  <c r="D51" i="7"/>
  <c r="D50" i="7" s="1"/>
  <c r="P51" i="7"/>
  <c r="P50" i="7" s="1"/>
  <c r="K51" i="7"/>
  <c r="K50" i="7" s="1"/>
  <c r="K24" i="7" s="1"/>
  <c r="G51" i="6"/>
  <c r="G50" i="6" s="1"/>
  <c r="T51" i="6"/>
  <c r="T50" i="6" s="1"/>
  <c r="S51" i="6"/>
  <c r="S50" i="6" s="1"/>
  <c r="Q51" i="6"/>
  <c r="Q50" i="6" s="1"/>
  <c r="P51" i="6"/>
  <c r="P50" i="6" s="1"/>
  <c r="O51" i="6"/>
  <c r="O50" i="6" s="1"/>
  <c r="N51" i="6"/>
  <c r="N50" i="6" s="1"/>
  <c r="M51" i="6"/>
  <c r="M50" i="6" s="1"/>
  <c r="L51" i="6"/>
  <c r="L50" i="6" s="1"/>
  <c r="K51" i="6"/>
  <c r="K50" i="6" s="1"/>
  <c r="J51" i="6"/>
  <c r="J50" i="6" s="1"/>
  <c r="I51" i="6"/>
  <c r="I50" i="6" s="1"/>
  <c r="H51" i="6"/>
  <c r="H50" i="6" s="1"/>
  <c r="F51" i="6"/>
  <c r="F50" i="6" s="1"/>
  <c r="E51" i="6"/>
  <c r="E50" i="6" s="1"/>
  <c r="D51" i="6"/>
  <c r="D50" i="6" s="1"/>
  <c r="R84" i="3"/>
  <c r="R83" i="3" s="1"/>
  <c r="F84" i="3"/>
  <c r="F83" i="3" s="1"/>
  <c r="O19" i="2"/>
  <c r="P19" i="2"/>
  <c r="Q19" i="2"/>
  <c r="R19" i="2"/>
  <c r="S19" i="2"/>
  <c r="T19" i="2"/>
  <c r="P20" i="2"/>
  <c r="Q20" i="2"/>
  <c r="R20" i="2"/>
  <c r="S20" i="2"/>
  <c r="O20" i="2"/>
  <c r="G51" i="2"/>
  <c r="F51" i="2" s="1"/>
  <c r="G56" i="2"/>
  <c r="F56" i="2" s="1"/>
  <c r="G52" i="2"/>
  <c r="F52" i="2" s="1"/>
  <c r="G53" i="2"/>
  <c r="F53" i="2" s="1"/>
  <c r="G58" i="2"/>
  <c r="I57" i="1"/>
  <c r="I53" i="1"/>
  <c r="I54" i="1"/>
  <c r="I50" i="1"/>
  <c r="I55" i="1"/>
  <c r="I52" i="1"/>
  <c r="I49" i="1"/>
  <c r="I51" i="1"/>
  <c r="I56" i="1"/>
  <c r="I82" i="1"/>
  <c r="S82" i="1" s="1"/>
  <c r="P82" i="1" s="1"/>
  <c r="I18" i="1"/>
  <c r="M48" i="1"/>
  <c r="M15" i="1" s="1"/>
  <c r="K48" i="1"/>
  <c r="K15" i="1" s="1"/>
  <c r="J48" i="1"/>
  <c r="L48" i="1"/>
  <c r="L15" i="1" s="1"/>
  <c r="N48" i="1"/>
  <c r="N15" i="1" s="1"/>
  <c r="F48" i="1"/>
  <c r="L48" i="3" l="1"/>
  <c r="H48" i="3"/>
  <c r="J48" i="3"/>
  <c r="F48" i="3"/>
  <c r="R48" i="3"/>
  <c r="Q48" i="3"/>
  <c r="K48" i="3"/>
  <c r="O48" i="3"/>
  <c r="M48" i="3"/>
  <c r="I48" i="3"/>
  <c r="E49" i="3"/>
  <c r="E48" i="3" s="1"/>
  <c r="S49" i="1"/>
  <c r="I81" i="1"/>
  <c r="T20" i="2"/>
  <c r="L24" i="5"/>
  <c r="L19" i="5"/>
  <c r="L17" i="5" s="1"/>
  <c r="R24" i="5"/>
  <c r="R19" i="5"/>
  <c r="R17" i="5" s="1"/>
  <c r="E24" i="6"/>
  <c r="E19" i="6"/>
  <c r="E17" i="6" s="1"/>
  <c r="M24" i="6"/>
  <c r="M19" i="6"/>
  <c r="M17" i="6" s="1"/>
  <c r="D24" i="6"/>
  <c r="D19" i="6"/>
  <c r="D17" i="6" s="1"/>
  <c r="H24" i="6"/>
  <c r="H19" i="6"/>
  <c r="H17" i="6" s="1"/>
  <c r="L24" i="6"/>
  <c r="L19" i="6"/>
  <c r="L17" i="6" s="1"/>
  <c r="P24" i="6"/>
  <c r="P19" i="6"/>
  <c r="P17" i="6" s="1"/>
  <c r="T24" i="6"/>
  <c r="T19" i="6"/>
  <c r="T17" i="6" s="1"/>
  <c r="G19" i="6"/>
  <c r="G17" i="6" s="1"/>
  <c r="G24" i="6"/>
  <c r="O19" i="6"/>
  <c r="O17" i="6" s="1"/>
  <c r="O24" i="6"/>
  <c r="I24" i="6"/>
  <c r="I19" i="6"/>
  <c r="I17" i="6" s="1"/>
  <c r="Q24" i="6"/>
  <c r="Q19" i="6"/>
  <c r="Q17" i="6" s="1"/>
  <c r="F24" i="6"/>
  <c r="F19" i="6"/>
  <c r="F17" i="6" s="1"/>
  <c r="J24" i="6"/>
  <c r="J19" i="6"/>
  <c r="J17" i="6" s="1"/>
  <c r="N24" i="6"/>
  <c r="N19" i="6"/>
  <c r="N17" i="6" s="1"/>
  <c r="R24" i="6"/>
  <c r="R19" i="6"/>
  <c r="R17" i="6" s="1"/>
  <c r="K19" i="6"/>
  <c r="K17" i="6" s="1"/>
  <c r="K24" i="6"/>
  <c r="S19" i="6"/>
  <c r="S17" i="6" s="1"/>
  <c r="S24" i="6"/>
  <c r="H19" i="7"/>
  <c r="H17" i="7" s="1"/>
  <c r="H24" i="7"/>
  <c r="D19" i="7"/>
  <c r="D17" i="7" s="1"/>
  <c r="D24" i="7"/>
  <c r="P19" i="7"/>
  <c r="P17" i="7" s="1"/>
  <c r="P24" i="7"/>
  <c r="L19" i="7"/>
  <c r="L17" i="7" s="1"/>
  <c r="L24" i="7"/>
  <c r="G24" i="7"/>
  <c r="G19" i="7"/>
  <c r="G17" i="7" s="1"/>
  <c r="J19" i="7"/>
  <c r="J17" i="7" s="1"/>
  <c r="J24" i="7"/>
  <c r="M24" i="7"/>
  <c r="M19" i="7"/>
  <c r="M17" i="7" s="1"/>
  <c r="Q24" i="7"/>
  <c r="Q19" i="7"/>
  <c r="Q17" i="7" s="1"/>
  <c r="E24" i="7"/>
  <c r="E19" i="7"/>
  <c r="E17" i="7" s="1"/>
  <c r="N24" i="7"/>
  <c r="N19" i="7"/>
  <c r="N17" i="7" s="1"/>
  <c r="I24" i="7"/>
  <c r="I19" i="7"/>
  <c r="I17" i="7" s="1"/>
  <c r="T19" i="7"/>
  <c r="T17" i="7" s="1"/>
  <c r="T24" i="7"/>
  <c r="F24" i="7"/>
  <c r="F19" i="7"/>
  <c r="F17" i="7" s="1"/>
  <c r="R19" i="7"/>
  <c r="R17" i="7" s="1"/>
  <c r="R24" i="7"/>
  <c r="K19" i="7"/>
  <c r="K17" i="7" s="1"/>
  <c r="O19" i="7"/>
  <c r="O17" i="7" s="1"/>
  <c r="S19" i="7"/>
  <c r="S17" i="7" s="1"/>
  <c r="S81" i="1"/>
  <c r="P81" i="1" s="1"/>
  <c r="AR82" i="1"/>
  <c r="J81" i="1"/>
  <c r="J19" i="1"/>
  <c r="L19" i="1"/>
  <c r="M19" i="1"/>
  <c r="N19" i="1"/>
  <c r="Q19" i="1"/>
  <c r="R19" i="1"/>
  <c r="R20" i="1" s="1"/>
  <c r="S19" i="1"/>
  <c r="T19" i="1"/>
  <c r="V19" i="1"/>
  <c r="V20" i="1" s="1"/>
  <c r="W19" i="1"/>
  <c r="W20" i="1" s="1"/>
  <c r="X19" i="1"/>
  <c r="Y19" i="1"/>
  <c r="AA19" i="1"/>
  <c r="AA20" i="1" s="1"/>
  <c r="AB19" i="1"/>
  <c r="AB20" i="1" s="1"/>
  <c r="AC19" i="1"/>
  <c r="AF19" i="1"/>
  <c r="AF20" i="1" s="1"/>
  <c r="AG19" i="1"/>
  <c r="AG20" i="1" s="1"/>
  <c r="AK19" i="1"/>
  <c r="AK20" i="1" s="1"/>
  <c r="AL19" i="1"/>
  <c r="AL20" i="1" s="1"/>
  <c r="AM19" i="1"/>
  <c r="AP19" i="1"/>
  <c r="AQ19" i="1"/>
  <c r="AR19" i="1"/>
  <c r="O48" i="1"/>
  <c r="O15" i="1" s="1"/>
  <c r="O20" i="1" s="1"/>
  <c r="Q48" i="1"/>
  <c r="R48" i="1"/>
  <c r="V48" i="1"/>
  <c r="W48" i="1"/>
  <c r="AA48" i="1"/>
  <c r="AB48" i="1"/>
  <c r="AF48" i="1"/>
  <c r="AF47" i="1" s="1"/>
  <c r="AF46" i="1" s="1"/>
  <c r="AG48" i="1"/>
  <c r="AG47" i="1" s="1"/>
  <c r="AG46" i="1" s="1"/>
  <c r="AH47" i="1"/>
  <c r="AH46" i="1" s="1"/>
  <c r="AH15" i="1" s="1"/>
  <c r="AK48" i="1"/>
  <c r="AK47" i="1" s="1"/>
  <c r="AK46" i="1" s="1"/>
  <c r="AL48" i="1"/>
  <c r="AL47" i="1" s="1"/>
  <c r="AL46" i="1" s="1"/>
  <c r="AM47" i="1"/>
  <c r="AM46" i="1" s="1"/>
  <c r="AM15" i="1" s="1"/>
  <c r="AP48" i="1"/>
  <c r="AQ48" i="1"/>
  <c r="P49" i="1" l="1"/>
  <c r="AR49" i="1"/>
  <c r="AR81" i="1"/>
  <c r="AO81" i="1" s="1"/>
  <c r="AO82" i="1"/>
  <c r="K19" i="1"/>
  <c r="AM20" i="1"/>
  <c r="P19" i="1"/>
  <c r="Q20" i="1"/>
  <c r="U19" i="1"/>
  <c r="AD19" i="1"/>
  <c r="AO49" i="1" l="1"/>
  <c r="Z19" i="1"/>
  <c r="AI19" i="1"/>
  <c r="D44" i="11"/>
  <c r="AN19" i="1" l="1"/>
  <c r="AJ19" i="1" s="1"/>
  <c r="AO19" i="1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BH21" i="10"/>
  <c r="BI21" i="10"/>
  <c r="BJ21" i="10"/>
  <c r="BK21" i="10"/>
  <c r="BL21" i="10"/>
  <c r="BM21" i="10"/>
  <c r="BN21" i="10"/>
  <c r="BO21" i="10"/>
  <c r="D20" i="10"/>
  <c r="E20" i="10"/>
  <c r="F20" i="10"/>
  <c r="G20" i="10"/>
  <c r="H20" i="10"/>
  <c r="I20" i="10"/>
  <c r="K20" i="10"/>
  <c r="L20" i="10"/>
  <c r="M20" i="10"/>
  <c r="N20" i="10"/>
  <c r="O20" i="10"/>
  <c r="P20" i="10"/>
  <c r="Q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BH20" i="10"/>
  <c r="BI20" i="10"/>
  <c r="BJ20" i="10"/>
  <c r="BK20" i="10"/>
  <c r="BL20" i="10"/>
  <c r="BM20" i="10"/>
  <c r="BO20" i="10"/>
  <c r="E83" i="10"/>
  <c r="F83" i="10"/>
  <c r="G83" i="10"/>
  <c r="H83" i="10"/>
  <c r="J83" i="10"/>
  <c r="K83" i="10"/>
  <c r="L83" i="10"/>
  <c r="M83" i="10"/>
  <c r="N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C83" i="10"/>
  <c r="AD83" i="10"/>
  <c r="AE83" i="10"/>
  <c r="AF83" i="10"/>
  <c r="AH83" i="10"/>
  <c r="AI83" i="10"/>
  <c r="AJ83" i="10"/>
  <c r="AK83" i="10"/>
  <c r="AL83" i="10"/>
  <c r="AM83" i="10"/>
  <c r="AN83" i="10"/>
  <c r="AO83" i="10"/>
  <c r="AP83" i="10"/>
  <c r="AQ83" i="10"/>
  <c r="BI83" i="10"/>
  <c r="BJ83" i="10"/>
  <c r="BK83" i="10"/>
  <c r="BL83" i="10"/>
  <c r="BN83" i="10"/>
  <c r="BO84" i="10"/>
  <c r="BO83" i="10" s="1"/>
  <c r="I84" i="10"/>
  <c r="I83" i="10" s="1"/>
  <c r="D84" i="10"/>
  <c r="AB84" i="10" s="1"/>
  <c r="G48" i="10"/>
  <c r="AC48" i="10"/>
  <c r="J20" i="9"/>
  <c r="F20" i="9"/>
  <c r="G20" i="9"/>
  <c r="H20" i="9"/>
  <c r="L20" i="9"/>
  <c r="M20" i="9"/>
  <c r="N20" i="9"/>
  <c r="O20" i="9"/>
  <c r="P20" i="9"/>
  <c r="Q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E20" i="9"/>
  <c r="Y17" i="9"/>
  <c r="F21" i="9"/>
  <c r="G21" i="9"/>
  <c r="H21" i="9"/>
  <c r="I21" i="9"/>
  <c r="L21" i="9"/>
  <c r="M21" i="9"/>
  <c r="N21" i="9"/>
  <c r="O21" i="9"/>
  <c r="P21" i="9"/>
  <c r="Q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E21" i="9"/>
  <c r="J21" i="9"/>
  <c r="R21" i="3"/>
  <c r="M49" i="9"/>
  <c r="M48" i="9" s="1"/>
  <c r="N49" i="9"/>
  <c r="N48" i="9" s="1"/>
  <c r="N17" i="9" s="1"/>
  <c r="P49" i="9"/>
  <c r="P48" i="9" s="1"/>
  <c r="Q49" i="9"/>
  <c r="Q48" i="9" s="1"/>
  <c r="S49" i="9"/>
  <c r="S48" i="9" s="1"/>
  <c r="T49" i="9"/>
  <c r="T48" i="9" s="1"/>
  <c r="U49" i="9"/>
  <c r="U48" i="9" s="1"/>
  <c r="V49" i="9"/>
  <c r="V48" i="9" s="1"/>
  <c r="W49" i="9"/>
  <c r="W48" i="9" s="1"/>
  <c r="X49" i="9"/>
  <c r="X48" i="9" s="1"/>
  <c r="E83" i="9"/>
  <c r="F83" i="9"/>
  <c r="G83" i="9"/>
  <c r="H83" i="9"/>
  <c r="I83" i="9"/>
  <c r="J83" i="9"/>
  <c r="Y83" i="9"/>
  <c r="Z83" i="9"/>
  <c r="AA83" i="9"/>
  <c r="AB83" i="9"/>
  <c r="AC83" i="9"/>
  <c r="AD83" i="9"/>
  <c r="AE83" i="9"/>
  <c r="O84" i="9"/>
  <c r="O83" i="9" s="1"/>
  <c r="L84" i="9"/>
  <c r="L83" i="9" s="1"/>
  <c r="AE48" i="10" l="1"/>
  <c r="AE22" i="10" s="1"/>
  <c r="AP48" i="10"/>
  <c r="AP22" i="10" s="1"/>
  <c r="AL48" i="10"/>
  <c r="AL22" i="10" s="1"/>
  <c r="Z48" i="10"/>
  <c r="V48" i="10"/>
  <c r="V17" i="10" s="1"/>
  <c r="V15" i="10" s="1"/>
  <c r="J48" i="10"/>
  <c r="J17" i="10" s="1"/>
  <c r="AN48" i="10"/>
  <c r="AN22" i="10" s="1"/>
  <c r="AJ48" i="10"/>
  <c r="AJ22" i="10" s="1"/>
  <c r="X48" i="10"/>
  <c r="X22" i="10" s="1"/>
  <c r="T48" i="10"/>
  <c r="T17" i="10" s="1"/>
  <c r="T15" i="10" s="1"/>
  <c r="AQ48" i="10"/>
  <c r="AQ22" i="10" s="1"/>
  <c r="AA48" i="10"/>
  <c r="AA22" i="10" s="1"/>
  <c r="O48" i="10"/>
  <c r="O17" i="10" s="1"/>
  <c r="O15" i="10" s="1"/>
  <c r="K48" i="10"/>
  <c r="K17" i="10" s="1"/>
  <c r="K15" i="10" s="1"/>
  <c r="Q48" i="10"/>
  <c r="Q22" i="10" s="1"/>
  <c r="AF48" i="10"/>
  <c r="AF17" i="10" s="1"/>
  <c r="AF15" i="10" s="1"/>
  <c r="AD48" i="10"/>
  <c r="AD22" i="10" s="1"/>
  <c r="F48" i="10"/>
  <c r="F17" i="10" s="1"/>
  <c r="F15" i="10" s="1"/>
  <c r="M48" i="10"/>
  <c r="M17" i="10" s="1"/>
  <c r="M15" i="10" s="1"/>
  <c r="E48" i="10"/>
  <c r="BN48" i="10"/>
  <c r="BN17" i="10" s="1"/>
  <c r="H48" i="10"/>
  <c r="H17" i="10" s="1"/>
  <c r="J20" i="10"/>
  <c r="AO48" i="10"/>
  <c r="AO22" i="10" s="1"/>
  <c r="AK48" i="10"/>
  <c r="AK17" i="10" s="1"/>
  <c r="AK15" i="10" s="1"/>
  <c r="AH48" i="10"/>
  <c r="AH22" i="10" s="1"/>
  <c r="W48" i="10"/>
  <c r="W22" i="10" s="1"/>
  <c r="S48" i="10"/>
  <c r="S17" i="10" s="1"/>
  <c r="S15" i="10" s="1"/>
  <c r="P48" i="10"/>
  <c r="P17" i="10" s="1"/>
  <c r="P15" i="10" s="1"/>
  <c r="L48" i="10"/>
  <c r="L22" i="10" s="1"/>
  <c r="BJ48" i="10"/>
  <c r="BJ22" i="10" s="1"/>
  <c r="AM48" i="10"/>
  <c r="AM17" i="10" s="1"/>
  <c r="AM15" i="10" s="1"/>
  <c r="AI48" i="10"/>
  <c r="AI17" i="10" s="1"/>
  <c r="AI15" i="10" s="1"/>
  <c r="Y48" i="10"/>
  <c r="Y17" i="10" s="1"/>
  <c r="Y15" i="10" s="1"/>
  <c r="U48" i="10"/>
  <c r="U22" i="10" s="1"/>
  <c r="R48" i="10"/>
  <c r="R17" i="10" s="1"/>
  <c r="N48" i="10"/>
  <c r="N22" i="10" s="1"/>
  <c r="R20" i="10"/>
  <c r="O49" i="9"/>
  <c r="O48" i="9" s="1"/>
  <c r="O22" i="9" s="1"/>
  <c r="Z49" i="9"/>
  <c r="Z48" i="9" s="1"/>
  <c r="Z22" i="9" s="1"/>
  <c r="L49" i="9"/>
  <c r="L48" i="9" s="1"/>
  <c r="L17" i="9" s="1"/>
  <c r="AB83" i="10"/>
  <c r="AB48" i="10" s="1"/>
  <c r="BH84" i="10"/>
  <c r="BH83" i="10" s="1"/>
  <c r="BH48" i="10" s="1"/>
  <c r="BH22" i="10" s="1"/>
  <c r="I48" i="10"/>
  <c r="I22" i="10" s="1"/>
  <c r="AG84" i="10"/>
  <c r="BK48" i="10"/>
  <c r="BK22" i="10" s="1"/>
  <c r="D83" i="10"/>
  <c r="D48" i="10" s="1"/>
  <c r="BI48" i="10"/>
  <c r="BI17" i="10" s="1"/>
  <c r="BI15" i="10" s="1"/>
  <c r="BN20" i="10"/>
  <c r="AC22" i="10"/>
  <c r="AC17" i="10"/>
  <c r="AC15" i="10" s="1"/>
  <c r="AP17" i="10"/>
  <c r="AP15" i="10" s="1"/>
  <c r="BO48" i="10"/>
  <c r="BO17" i="10" s="1"/>
  <c r="BO15" i="10" s="1"/>
  <c r="BL48" i="10"/>
  <c r="BL17" i="10" s="1"/>
  <c r="BL15" i="10" s="1"/>
  <c r="AA17" i="10"/>
  <c r="AA15" i="10" s="1"/>
  <c r="Z17" i="10"/>
  <c r="Z15" i="10" s="1"/>
  <c r="Z22" i="10"/>
  <c r="E22" i="10"/>
  <c r="E17" i="10"/>
  <c r="E15" i="10" s="1"/>
  <c r="H15" i="10"/>
  <c r="G17" i="10"/>
  <c r="G15" i="10" s="1"/>
  <c r="G22" i="10"/>
  <c r="F22" i="10"/>
  <c r="AC49" i="9"/>
  <c r="AC48" i="9" s="1"/>
  <c r="AC22" i="9" s="1"/>
  <c r="AA49" i="9"/>
  <c r="AA48" i="9" s="1"/>
  <c r="AA22" i="9" s="1"/>
  <c r="G49" i="9"/>
  <c r="G48" i="9" s="1"/>
  <c r="G22" i="9" s="1"/>
  <c r="F49" i="9"/>
  <c r="F48" i="9" s="1"/>
  <c r="F22" i="9" s="1"/>
  <c r="I49" i="9"/>
  <c r="I48" i="9" s="1"/>
  <c r="I17" i="9" s="1"/>
  <c r="J49" i="9"/>
  <c r="J48" i="9" s="1"/>
  <c r="J17" i="9" s="1"/>
  <c r="H49" i="9"/>
  <c r="H48" i="9" s="1"/>
  <c r="H22" i="9" s="1"/>
  <c r="E49" i="9"/>
  <c r="E48" i="9" s="1"/>
  <c r="E17" i="9" s="1"/>
  <c r="AE49" i="9"/>
  <c r="AE48" i="9" s="1"/>
  <c r="AB49" i="9"/>
  <c r="AB48" i="9" s="1"/>
  <c r="AB22" i="9" s="1"/>
  <c r="AD49" i="9"/>
  <c r="AD48" i="9" s="1"/>
  <c r="AD22" i="9" s="1"/>
  <c r="P17" i="9"/>
  <c r="P22" i="9"/>
  <c r="V17" i="9"/>
  <c r="V22" i="9"/>
  <c r="W17" i="9"/>
  <c r="W22" i="9"/>
  <c r="S17" i="9"/>
  <c r="S22" i="9"/>
  <c r="X17" i="9"/>
  <c r="X22" i="9"/>
  <c r="U17" i="9"/>
  <c r="U22" i="9"/>
  <c r="Q17" i="9"/>
  <c r="Q22" i="9"/>
  <c r="T22" i="9"/>
  <c r="T17" i="9"/>
  <c r="M22" i="9"/>
  <c r="M17" i="9"/>
  <c r="N22" i="9"/>
  <c r="K83" i="2"/>
  <c r="J83" i="2"/>
  <c r="I83" i="2"/>
  <c r="H83" i="2"/>
  <c r="J14" i="1"/>
  <c r="J20" i="1" s="1"/>
  <c r="M20" i="1"/>
  <c r="N20" i="1"/>
  <c r="S20" i="1"/>
  <c r="AP20" i="1"/>
  <c r="AQ20" i="1"/>
  <c r="AO17" i="10" l="1"/>
  <c r="AO15" i="10" s="1"/>
  <c r="L17" i="10"/>
  <c r="L15" i="10" s="1"/>
  <c r="R22" i="10"/>
  <c r="K22" i="10"/>
  <c r="AE17" i="10"/>
  <c r="AE15" i="10" s="1"/>
  <c r="N17" i="10"/>
  <c r="N15" i="10" s="1"/>
  <c r="AL17" i="10"/>
  <c r="AL15" i="10" s="1"/>
  <c r="AJ17" i="10"/>
  <c r="AJ15" i="10" s="1"/>
  <c r="AN17" i="10"/>
  <c r="AN15" i="10" s="1"/>
  <c r="AQ17" i="10"/>
  <c r="AQ15" i="10" s="1"/>
  <c r="X17" i="10"/>
  <c r="X15" i="10" s="1"/>
  <c r="T22" i="10"/>
  <c r="V22" i="10"/>
  <c r="Z17" i="9"/>
  <c r="AF22" i="10"/>
  <c r="AH17" i="10"/>
  <c r="AH15" i="10" s="1"/>
  <c r="AI22" i="10"/>
  <c r="Y22" i="10"/>
  <c r="AM22" i="10"/>
  <c r="H22" i="10"/>
  <c r="L22" i="9"/>
  <c r="L20" i="1"/>
  <c r="K20" i="1" s="1"/>
  <c r="J15" i="10"/>
  <c r="Q17" i="10"/>
  <c r="Q15" i="10" s="1"/>
  <c r="AD17" i="10"/>
  <c r="AD15" i="10" s="1"/>
  <c r="O22" i="10"/>
  <c r="M22" i="10"/>
  <c r="P22" i="10"/>
  <c r="BN15" i="10"/>
  <c r="I17" i="10"/>
  <c r="I15" i="10" s="1"/>
  <c r="W17" i="10"/>
  <c r="W15" i="10" s="1"/>
  <c r="S22" i="10"/>
  <c r="U17" i="10"/>
  <c r="U15" i="10" s="1"/>
  <c r="J22" i="10"/>
  <c r="AK22" i="10"/>
  <c r="D22" i="10"/>
  <c r="D17" i="10"/>
  <c r="D15" i="10" s="1"/>
  <c r="AB17" i="10"/>
  <c r="AB15" i="10" s="1"/>
  <c r="AB22" i="10"/>
  <c r="R15" i="10"/>
  <c r="O17" i="9"/>
  <c r="G17" i="9"/>
  <c r="AB17" i="9"/>
  <c r="H17" i="9"/>
  <c r="BM84" i="10"/>
  <c r="BM83" i="10" s="1"/>
  <c r="BM48" i="10" s="1"/>
  <c r="BM17" i="10" s="1"/>
  <c r="BM15" i="10" s="1"/>
  <c r="AG83" i="10"/>
  <c r="AG48" i="10" s="1"/>
  <c r="BO22" i="10"/>
  <c r="BH17" i="10"/>
  <c r="BH15" i="10" s="1"/>
  <c r="BI22" i="10"/>
  <c r="BK17" i="10"/>
  <c r="BK15" i="10" s="1"/>
  <c r="BJ17" i="10"/>
  <c r="BJ15" i="10" s="1"/>
  <c r="BN22" i="10"/>
  <c r="BL22" i="10"/>
  <c r="AA17" i="9"/>
  <c r="AD17" i="9"/>
  <c r="AC17" i="9"/>
  <c r="F17" i="9"/>
  <c r="J22" i="9"/>
  <c r="E22" i="9"/>
  <c r="AE22" i="9"/>
  <c r="AE17" i="9"/>
  <c r="G20" i="8"/>
  <c r="H20" i="8"/>
  <c r="I20" i="8"/>
  <c r="J20" i="8"/>
  <c r="K20" i="8"/>
  <c r="L20" i="8"/>
  <c r="BH83" i="8"/>
  <c r="D49" i="8"/>
  <c r="F58" i="2"/>
  <c r="O58" i="2" s="1"/>
  <c r="AJ48" i="1" l="1"/>
  <c r="AJ47" i="1" s="1"/>
  <c r="AJ46" i="1" s="1"/>
  <c r="AG22" i="10"/>
  <c r="AG17" i="10"/>
  <c r="AG15" i="10" s="1"/>
  <c r="BM22" i="10"/>
  <c r="C19" i="11"/>
  <c r="C18" i="11" s="1"/>
  <c r="H37" i="11" l="1"/>
  <c r="H19" i="11" s="1"/>
  <c r="H18" i="11" s="1"/>
  <c r="G37" i="11"/>
  <c r="S47" i="2"/>
  <c r="S16" i="2" s="1"/>
  <c r="S21" i="2" s="1"/>
  <c r="R83" i="8"/>
  <c r="O83" i="8"/>
  <c r="BB83" i="8"/>
  <c r="E47" i="8"/>
  <c r="E17" i="8" s="1"/>
  <c r="E22" i="8" s="1"/>
  <c r="F47" i="8"/>
  <c r="F17" i="8" s="1"/>
  <c r="G47" i="8"/>
  <c r="G17" i="8" s="1"/>
  <c r="H47" i="8"/>
  <c r="H17" i="8" s="1"/>
  <c r="I47" i="8"/>
  <c r="I17" i="8" s="1"/>
  <c r="J47" i="8"/>
  <c r="J17" i="8" s="1"/>
  <c r="K47" i="8"/>
  <c r="K17" i="8" s="1"/>
  <c r="L47" i="8"/>
  <c r="L17" i="8" s="1"/>
  <c r="M47" i="8"/>
  <c r="M17" i="8" s="1"/>
  <c r="N47" i="8"/>
  <c r="N17" i="8" s="1"/>
  <c r="P47" i="8"/>
  <c r="P17" i="8" s="1"/>
  <c r="Q47" i="8"/>
  <c r="Q17" i="8" s="1"/>
  <c r="S47" i="8"/>
  <c r="S17" i="8" s="1"/>
  <c r="T47" i="8"/>
  <c r="T17" i="8" s="1"/>
  <c r="U47" i="8"/>
  <c r="U17" i="8" s="1"/>
  <c r="X47" i="8"/>
  <c r="X17" i="8" s="1"/>
  <c r="Y47" i="8"/>
  <c r="Y17" i="8" s="1"/>
  <c r="Z47" i="8"/>
  <c r="Z17" i="8" s="1"/>
  <c r="Z22" i="8" s="1"/>
  <c r="AA47" i="8"/>
  <c r="AA17" i="8" s="1"/>
  <c r="AB47" i="8"/>
  <c r="AB17" i="8" s="1"/>
  <c r="AC47" i="8"/>
  <c r="AC17" i="8" s="1"/>
  <c r="AE47" i="8"/>
  <c r="AE17" i="8" s="1"/>
  <c r="AE22" i="8" s="1"/>
  <c r="AF47" i="8"/>
  <c r="AF17" i="8" s="1"/>
  <c r="AG47" i="8"/>
  <c r="AG17" i="8" s="1"/>
  <c r="AH47" i="8"/>
  <c r="AH17" i="8" s="1"/>
  <c r="AH22" i="8" s="1"/>
  <c r="AI47" i="8"/>
  <c r="AI17" i="8" s="1"/>
  <c r="AJ47" i="8"/>
  <c r="AJ17" i="8" s="1"/>
  <c r="BG47" i="8"/>
  <c r="BG17" i="8" s="1"/>
  <c r="BH47" i="8"/>
  <c r="BH17" i="8" s="1"/>
  <c r="D48" i="8"/>
  <c r="D47" i="8" s="1"/>
  <c r="D17" i="8" s="1"/>
  <c r="E51" i="5"/>
  <c r="E50" i="5" s="1"/>
  <c r="F51" i="5"/>
  <c r="F50" i="5" s="1"/>
  <c r="H51" i="5"/>
  <c r="H50" i="5" s="1"/>
  <c r="I51" i="5"/>
  <c r="I50" i="5" s="1"/>
  <c r="J51" i="5"/>
  <c r="J50" i="5" s="1"/>
  <c r="K51" i="5"/>
  <c r="K50" i="5" s="1"/>
  <c r="M51" i="5"/>
  <c r="M50" i="5" s="1"/>
  <c r="N51" i="5"/>
  <c r="N50" i="5" s="1"/>
  <c r="O51" i="5"/>
  <c r="O50" i="5" s="1"/>
  <c r="P51" i="5"/>
  <c r="P50" i="5" s="1"/>
  <c r="Q51" i="5"/>
  <c r="Q50" i="5" s="1"/>
  <c r="S51" i="5"/>
  <c r="S50" i="5" s="1"/>
  <c r="D51" i="5"/>
  <c r="D50" i="5" s="1"/>
  <c r="R84" i="4"/>
  <c r="F84" i="4"/>
  <c r="T51" i="5"/>
  <c r="T50" i="5" s="1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G22" i="3"/>
  <c r="H22" i="3"/>
  <c r="I22" i="3"/>
  <c r="J22" i="3"/>
  <c r="M22" i="3"/>
  <c r="O22" i="3"/>
  <c r="P22" i="3"/>
  <c r="Q22" i="3"/>
  <c r="S22" i="3"/>
  <c r="T22" i="3"/>
  <c r="L48" i="2"/>
  <c r="L47" i="2" s="1"/>
  <c r="L16" i="2" s="1"/>
  <c r="M48" i="2"/>
  <c r="M47" i="2" s="1"/>
  <c r="M16" i="2" s="1"/>
  <c r="N48" i="2"/>
  <c r="N47" i="2" s="1"/>
  <c r="N16" i="2" s="1"/>
  <c r="O53" i="2"/>
  <c r="O52" i="2"/>
  <c r="O56" i="2"/>
  <c r="G57" i="2"/>
  <c r="F57" i="2" s="1"/>
  <c r="O57" i="2" s="1"/>
  <c r="S51" i="1"/>
  <c r="AR51" i="1" s="1"/>
  <c r="AO51" i="1" s="1"/>
  <c r="S52" i="1"/>
  <c r="AR52" i="1" s="1"/>
  <c r="AO52" i="1" s="1"/>
  <c r="I44" i="11" l="1"/>
  <c r="P52" i="1"/>
  <c r="P51" i="1"/>
  <c r="BF83" i="8"/>
  <c r="BC83" i="8"/>
  <c r="AD47" i="8"/>
  <c r="AD17" i="8" s="1"/>
  <c r="BA47" i="8"/>
  <c r="BA17" i="8" s="1"/>
  <c r="BE47" i="8"/>
  <c r="BE17" i="8" s="1"/>
  <c r="G51" i="5"/>
  <c r="G50" i="5" s="1"/>
  <c r="G24" i="5" s="1"/>
  <c r="BD47" i="8"/>
  <c r="BD17" i="8" s="1"/>
  <c r="V47" i="8"/>
  <c r="V17" i="8" s="1"/>
  <c r="W47" i="8"/>
  <c r="W17" i="8" s="1"/>
  <c r="W22" i="8" s="1"/>
  <c r="BB47" i="8"/>
  <c r="BB17" i="8" s="1"/>
  <c r="S19" i="5"/>
  <c r="S17" i="5" s="1"/>
  <c r="S24" i="5"/>
  <c r="O19" i="5"/>
  <c r="O17" i="5" s="1"/>
  <c r="O24" i="5"/>
  <c r="N19" i="5"/>
  <c r="N17" i="5" s="1"/>
  <c r="N24" i="5"/>
  <c r="Q19" i="5"/>
  <c r="Q17" i="5" s="1"/>
  <c r="Q24" i="5"/>
  <c r="M19" i="5"/>
  <c r="M17" i="5" s="1"/>
  <c r="M24" i="5"/>
  <c r="T19" i="5"/>
  <c r="T17" i="5" s="1"/>
  <c r="T24" i="5"/>
  <c r="P19" i="5"/>
  <c r="P17" i="5" s="1"/>
  <c r="P24" i="5"/>
  <c r="H19" i="5"/>
  <c r="H17" i="5" s="1"/>
  <c r="H24" i="5"/>
  <c r="K19" i="5"/>
  <c r="K17" i="5" s="1"/>
  <c r="K24" i="5"/>
  <c r="G19" i="5"/>
  <c r="G17" i="5" s="1"/>
  <c r="J19" i="5"/>
  <c r="J17" i="5" s="1"/>
  <c r="J24" i="5"/>
  <c r="F19" i="5"/>
  <c r="F17" i="5" s="1"/>
  <c r="F24" i="5"/>
  <c r="I19" i="5"/>
  <c r="I17" i="5" s="1"/>
  <c r="I24" i="5"/>
  <c r="E19" i="5"/>
  <c r="E17" i="5" s="1"/>
  <c r="E24" i="5"/>
  <c r="D24" i="5"/>
  <c r="D19" i="5"/>
  <c r="D17" i="5" s="1"/>
  <c r="F17" i="3"/>
  <c r="G49" i="4"/>
  <c r="G18" i="4" s="1"/>
  <c r="G23" i="4" s="1"/>
  <c r="H49" i="4"/>
  <c r="H18" i="4" s="1"/>
  <c r="H23" i="4" s="1"/>
  <c r="I49" i="4"/>
  <c r="I18" i="4" s="1"/>
  <c r="I23" i="4" s="1"/>
  <c r="J49" i="4"/>
  <c r="J18" i="4" s="1"/>
  <c r="J23" i="4" s="1"/>
  <c r="K49" i="4"/>
  <c r="K18" i="4" s="1"/>
  <c r="K23" i="4" s="1"/>
  <c r="L49" i="4"/>
  <c r="L18" i="4" s="1"/>
  <c r="L23" i="4" s="1"/>
  <c r="M49" i="4"/>
  <c r="M18" i="4" s="1"/>
  <c r="M23" i="4" s="1"/>
  <c r="N49" i="4"/>
  <c r="N18" i="4" s="1"/>
  <c r="N23" i="4" s="1"/>
  <c r="O49" i="4"/>
  <c r="O18" i="4" s="1"/>
  <c r="O23" i="4" s="1"/>
  <c r="P49" i="4"/>
  <c r="P18" i="4" s="1"/>
  <c r="P23" i="4" s="1"/>
  <c r="Q49" i="4"/>
  <c r="Q18" i="4" s="1"/>
  <c r="Q23" i="4" s="1"/>
  <c r="R49" i="4"/>
  <c r="R18" i="4" s="1"/>
  <c r="R23" i="4" s="1"/>
  <c r="E22" i="3"/>
  <c r="D22" i="3"/>
  <c r="N22" i="3"/>
  <c r="K22" i="3"/>
  <c r="L22" i="3"/>
  <c r="F21" i="3"/>
  <c r="F22" i="3" l="1"/>
  <c r="R17" i="3"/>
  <c r="R22" i="3" s="1"/>
  <c r="G51" i="3"/>
  <c r="O51" i="2"/>
  <c r="S50" i="1"/>
  <c r="AR50" i="1" l="1"/>
  <c r="S48" i="1"/>
  <c r="G48" i="3"/>
  <c r="P50" i="1"/>
  <c r="P48" i="1" s="1"/>
  <c r="R47" i="8"/>
  <c r="R17" i="8" s="1"/>
  <c r="BF47" i="8"/>
  <c r="BF17" i="8" s="1"/>
  <c r="BF22" i="8" s="1"/>
  <c r="F49" i="4"/>
  <c r="F18" i="4" s="1"/>
  <c r="F23" i="4" s="1"/>
  <c r="AO50" i="1" l="1"/>
  <c r="AO48" i="1" s="1"/>
  <c r="AO47" i="1" s="1"/>
  <c r="AR48" i="1"/>
  <c r="AR47" i="1" s="1"/>
  <c r="R47" i="2"/>
  <c r="R16" i="2" s="1"/>
  <c r="R21" i="2" s="1"/>
  <c r="AI47" i="1"/>
  <c r="AI46" i="1" s="1"/>
  <c r="AI15" i="1" s="1"/>
  <c r="AE48" i="1"/>
  <c r="AE47" i="1" s="1"/>
  <c r="AE46" i="1" s="1"/>
  <c r="BC47" i="8"/>
  <c r="BC17" i="8" s="1"/>
  <c r="BC22" i="8" s="1"/>
  <c r="O47" i="8"/>
  <c r="O17" i="8" s="1"/>
  <c r="L21" i="2"/>
  <c r="M21" i="2"/>
  <c r="I54" i="2"/>
  <c r="G54" i="2" l="1"/>
  <c r="Y48" i="1"/>
  <c r="AE15" i="1"/>
  <c r="AI20" i="1"/>
  <c r="Z47" i="1"/>
  <c r="H55" i="2"/>
  <c r="G55" i="2" s="1"/>
  <c r="F55" i="2" s="1"/>
  <c r="O55" i="2" s="1"/>
  <c r="F47" i="1"/>
  <c r="F46" i="1" s="1"/>
  <c r="F20" i="1" s="1"/>
  <c r="J47" i="1"/>
  <c r="K47" i="1"/>
  <c r="L47" i="1"/>
  <c r="M47" i="1"/>
  <c r="N47" i="1"/>
  <c r="O47" i="1"/>
  <c r="P47" i="1"/>
  <c r="Q47" i="1"/>
  <c r="R47" i="1"/>
  <c r="S47" i="1"/>
  <c r="S46" i="1" s="1"/>
  <c r="T15" i="1" s="1"/>
  <c r="V47" i="1"/>
  <c r="W47" i="1"/>
  <c r="X47" i="1"/>
  <c r="AA47" i="1"/>
  <c r="AB47" i="1"/>
  <c r="AC47" i="1"/>
  <c r="AP47" i="1"/>
  <c r="AQ47" i="1"/>
  <c r="F54" i="2" l="1"/>
  <c r="O54" i="2" s="1"/>
  <c r="P15" i="1"/>
  <c r="T20" i="1"/>
  <c r="AD47" i="1"/>
  <c r="AD46" i="1" s="1"/>
  <c r="AD15" i="1" s="1"/>
  <c r="AP46" i="1"/>
  <c r="AB46" i="1"/>
  <c r="W46" i="1"/>
  <c r="O46" i="1"/>
  <c r="K46" i="1"/>
  <c r="AA46" i="1"/>
  <c r="V46" i="1"/>
  <c r="R46" i="1"/>
  <c r="N46" i="1"/>
  <c r="J46" i="1"/>
  <c r="AR46" i="1"/>
  <c r="AR15" i="1" s="1"/>
  <c r="AR20" i="1" s="1"/>
  <c r="Z46" i="1"/>
  <c r="Q46" i="1"/>
  <c r="M46" i="1"/>
  <c r="AQ46" i="1"/>
  <c r="AC46" i="1"/>
  <c r="AC15" i="1" s="1"/>
  <c r="AC20" i="1" s="1"/>
  <c r="X46" i="1"/>
  <c r="X15" i="1" s="1"/>
  <c r="X20" i="1" s="1"/>
  <c r="P46" i="1"/>
  <c r="L46" i="1"/>
  <c r="Z15" i="1" l="1"/>
  <c r="AD20" i="1"/>
  <c r="Z20" i="1" s="1"/>
  <c r="P20" i="1"/>
  <c r="H82" i="2"/>
  <c r="H48" i="2" s="1"/>
  <c r="J82" i="2"/>
  <c r="G81" i="1"/>
  <c r="G47" i="1" l="1"/>
  <c r="G46" i="1" s="1"/>
  <c r="G15" i="1" s="1"/>
  <c r="I47" i="1"/>
  <c r="J48" i="2"/>
  <c r="J47" i="2" s="1"/>
  <c r="J16" i="2" s="1"/>
  <c r="J21" i="2" s="1"/>
  <c r="H47" i="2"/>
  <c r="H16" i="2" s="1"/>
  <c r="I82" i="2"/>
  <c r="G83" i="2"/>
  <c r="K82" i="2"/>
  <c r="K48" i="2" s="1"/>
  <c r="K47" i="2" s="1"/>
  <c r="K16" i="2" s="1"/>
  <c r="Y81" i="1"/>
  <c r="F37" i="11"/>
  <c r="F19" i="11" s="1"/>
  <c r="F18" i="11" s="1"/>
  <c r="O83" i="2" l="1"/>
  <c r="T83" i="2" s="1"/>
  <c r="F83" i="2"/>
  <c r="F82" i="2" s="1"/>
  <c r="I20" i="9"/>
  <c r="I22" i="9"/>
  <c r="I15" i="1"/>
  <c r="I46" i="1"/>
  <c r="G82" i="2"/>
  <c r="I50" i="2"/>
  <c r="O82" i="2" l="1"/>
  <c r="G48" i="2" l="1"/>
  <c r="G47" i="2" s="1"/>
  <c r="G16" i="2" s="1"/>
  <c r="I48" i="2"/>
  <c r="I47" i="2" s="1"/>
  <c r="I16" i="2" s="1"/>
  <c r="I21" i="2" s="1"/>
  <c r="P47" i="2"/>
  <c r="P16" i="2" s="1"/>
  <c r="F20" i="8"/>
  <c r="BB20" i="8" s="1"/>
  <c r="D20" i="8"/>
  <c r="D21" i="8"/>
  <c r="F21" i="8"/>
  <c r="BB21" i="8" s="1"/>
  <c r="T82" i="2"/>
  <c r="D22" i="8" l="1"/>
  <c r="F22" i="8"/>
  <c r="P21" i="2"/>
  <c r="H19" i="1"/>
  <c r="F19" i="1"/>
  <c r="F14" i="1" s="1"/>
  <c r="E37" i="11"/>
  <c r="E19" i="11" s="1"/>
  <c r="F20" i="2" l="1"/>
  <c r="G18" i="1"/>
  <c r="D38" i="11"/>
  <c r="I38" i="11" s="1"/>
  <c r="D37" i="11"/>
  <c r="F19" i="2"/>
  <c r="G19" i="2" s="1"/>
  <c r="N19" i="2" l="1"/>
  <c r="D19" i="11"/>
  <c r="I37" i="11"/>
  <c r="I19" i="1"/>
  <c r="I20" i="1" s="1"/>
  <c r="G19" i="1"/>
  <c r="G20" i="1" s="1"/>
  <c r="N20" i="2"/>
  <c r="K19" i="2"/>
  <c r="G20" i="2"/>
  <c r="K20" i="2" s="1"/>
  <c r="N21" i="2" l="1"/>
  <c r="K21" i="2"/>
  <c r="D69" i="11"/>
  <c r="D18" i="11" s="1"/>
  <c r="E69" i="11"/>
  <c r="E18" i="11" s="1"/>
  <c r="I69" i="11"/>
  <c r="G50" i="2" l="1"/>
  <c r="F50" i="2" s="1"/>
  <c r="F47" i="2" l="1"/>
  <c r="F16" i="2" s="1"/>
  <c r="O50" i="2"/>
  <c r="F21" i="2" l="1"/>
  <c r="G21" i="2" l="1"/>
  <c r="O16" i="2" l="1"/>
  <c r="O21" i="2" s="1"/>
  <c r="AH19" i="1"/>
  <c r="AH20" i="1" s="1"/>
  <c r="AE19" i="1"/>
  <c r="AE20" i="1" s="1"/>
  <c r="G21" i="11" l="1"/>
  <c r="I21" i="11" s="1"/>
  <c r="G20" i="11"/>
  <c r="I20" i="11" l="1"/>
  <c r="G19" i="11"/>
  <c r="G18" i="11" l="1"/>
  <c r="I18" i="11" s="1"/>
  <c r="I19" i="11"/>
  <c r="U48" i="1" l="1"/>
  <c r="U47" i="1" s="1"/>
  <c r="U46" i="1" s="1"/>
  <c r="Y47" i="1"/>
  <c r="Y46" i="1" s="1"/>
  <c r="Y15" i="1" l="1"/>
  <c r="U15" i="1" s="1"/>
  <c r="U20" i="1" s="1"/>
  <c r="Y20" i="1" l="1"/>
  <c r="AN48" i="1" l="1"/>
  <c r="AN47" i="1" s="1"/>
  <c r="AN46" i="1" s="1"/>
  <c r="AN15" i="1" s="1"/>
  <c r="AJ15" i="1" s="1"/>
  <c r="AJ20" i="1" s="1"/>
  <c r="AN20" i="1" l="1"/>
  <c r="AO15" i="1"/>
  <c r="AO20" i="1"/>
  <c r="Q16" i="2"/>
  <c r="Q21" i="2" s="1"/>
  <c r="T48" i="2" l="1"/>
  <c r="T47" i="2" s="1"/>
  <c r="T16" i="2" s="1"/>
  <c r="T21" i="2" s="1"/>
</calcChain>
</file>

<file path=xl/sharedStrings.xml><?xml version="1.0" encoding="utf-8"?>
<sst xmlns="http://schemas.openxmlformats.org/spreadsheetml/2006/main" count="4586" uniqueCount="650">
  <si>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</si>
  <si>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</si>
  <si>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</si>
  <si>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</si>
  <si>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</si>
  <si>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</si>
  <si>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</si>
  <si>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</si>
  <si>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</si>
  <si>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1.3</t>
  </si>
  <si>
    <t>1.3.1</t>
  </si>
  <si>
    <t>1.3.2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</si>
  <si>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</si>
  <si>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</si>
  <si>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>Общий объем финансирования, в том числе за счет:</t>
  </si>
  <si>
    <t>федерального бюджета</t>
  </si>
  <si>
    <t>иных источников финансирования</t>
  </si>
  <si>
    <t>1.2.4</t>
  </si>
  <si>
    <t>0</t>
  </si>
  <si>
    <t>1.1.3.1</t>
  </si>
  <si>
    <t>1.1.3.2</t>
  </si>
  <si>
    <t>1.2.1.1</t>
  </si>
  <si>
    <t>1.2.1.2</t>
  </si>
  <si>
    <t>1</t>
  </si>
  <si>
    <t>1.2.3.1</t>
  </si>
  <si>
    <t>1.2.3.2</t>
  </si>
  <si>
    <t>1.2.3.3</t>
  </si>
  <si>
    <t>1.2.2.1</t>
  </si>
  <si>
    <t>1.1.1.3</t>
  </si>
  <si>
    <t>1.5</t>
  </si>
  <si>
    <t>1.1.4.2</t>
  </si>
  <si>
    <t>1.1.4.1</t>
  </si>
  <si>
    <t>1.1.2.1</t>
  </si>
  <si>
    <t>1.1.1.2</t>
  </si>
  <si>
    <t>1.1.1.1</t>
  </si>
  <si>
    <t>1.2.2.2</t>
  </si>
  <si>
    <t>1.4</t>
  </si>
  <si>
    <t>1.6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</si>
  <si>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</si>
  <si>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</si>
  <si>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Год начала 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</si>
  <si>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</si>
  <si>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</si>
  <si>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</si>
  <si>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в базисном уровне цен, млн рублей 
(с НДС)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</si>
  <si>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</si>
  <si>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</si>
  <si>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</si>
  <si>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</si>
  <si>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</si>
  <si>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</si>
  <si>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</si>
  <si>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</si>
  <si>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</si>
  <si>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</si>
  <si>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</si>
  <si>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</si>
  <si>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</si>
  <si>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</si>
  <si>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</si>
  <si>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</si>
  <si>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</si>
  <si>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</si>
  <si>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</si>
  <si>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</si>
  <si>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</si>
  <si>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</si>
  <si>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</si>
  <si>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</si>
  <si>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1.1.2.2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</si>
  <si>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</si>
  <si>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</si>
  <si>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</si>
  <si>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</si>
  <si>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</si>
  <si>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</si>
  <si>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</si>
  <si>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</si>
  <si>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</si>
  <si>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</si>
  <si>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</si>
  <si>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</si>
  <si>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</si>
  <si>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</si>
  <si>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</si>
  <si>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Реконструкция линий электропередачи, всего, в том числе:</t>
  </si>
  <si>
    <t>Модернизация, техническое перевооружение линий электропередачи, всего, в том числе:</t>
  </si>
  <si>
    <t>1.2.3.4</t>
  </si>
  <si>
    <t>1.2.3.5</t>
  </si>
  <si>
    <t>1.2.3.6</t>
  </si>
  <si>
    <t>1.2.3.7</t>
  </si>
  <si>
    <t>1.2.3.8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</si>
  <si>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</si>
  <si>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</si>
  <si>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</si>
  <si>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</si>
  <si>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</si>
  <si>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</si>
  <si>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</si>
  <si>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</si>
  <si>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«Включение приборов учета в систему сбора и передачи данных, класс напряжения 110 кВ и выше, всего, в том числе:»</t>
  </si>
  <si>
    <t>1.2.4.1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</si>
  <si>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</si>
  <si>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</si>
  <si>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</si>
  <si>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</si>
  <si>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</si>
  <si>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</si>
  <si>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</si>
  <si>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</si>
  <si>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Идентифика-тор инвестицион-ного проекта</t>
  </si>
  <si>
    <t>Год окончания реализации инвестиционного проекта</t>
  </si>
  <si>
    <t>нд</t>
  </si>
  <si>
    <t>Г</t>
  </si>
  <si>
    <t>1.1.3.3</t>
  </si>
  <si>
    <t>1.1.3.4</t>
  </si>
  <si>
    <t>1.1.3.5</t>
  </si>
  <si>
    <t>Модернизация , техническое перевооружение прочих объектов основных средств , всего, в том числе</t>
  </si>
  <si>
    <t>1.2.4.2</t>
  </si>
  <si>
    <t>утвержденный план</t>
  </si>
  <si>
    <r>
      <t>к решению ______________ от «__» _________ г. №__________</t>
    </r>
    <r>
      <rPr>
        <vertAlign val="superscript"/>
        <sz val="14"/>
        <rFont val="Times New Roman"/>
        <family val="1"/>
        <charset val="204"/>
      </rPr>
      <t>2)</t>
    </r>
  </si>
  <si>
    <t>Перечни инвестиционных проектов</t>
  </si>
  <si>
    <t>Раздел 1. План финансирования капитальных вложений по инвестиционным проектам</t>
  </si>
  <si>
    <t>полное наименование субъекта электроэнергетики</t>
  </si>
  <si>
    <t>План</t>
  </si>
  <si>
    <t>11.6.</t>
  </si>
  <si>
    <t>11.7.</t>
  </si>
  <si>
    <t>11.8.</t>
  </si>
  <si>
    <t>11.9.</t>
  </si>
  <si>
    <t>11.10.</t>
  </si>
  <si>
    <t>11.17.</t>
  </si>
  <si>
    <t>11.1.8.</t>
  </si>
  <si>
    <t>11.19.</t>
  </si>
  <si>
    <t>11.20.</t>
  </si>
  <si>
    <t>11.21.</t>
  </si>
  <si>
    <t>11.22.</t>
  </si>
  <si>
    <t>11.23.</t>
  </si>
  <si>
    <t>11.24.</t>
  </si>
  <si>
    <t>11.25.</t>
  </si>
  <si>
    <t>11.26.</t>
  </si>
  <si>
    <t>Итого (план)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</si>
  <si>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</si>
  <si>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</si>
  <si>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</si>
  <si>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Утвержденный план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</si>
  <si>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</si>
  <si>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</si>
  <si>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</si>
  <si>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</si>
  <si>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</si>
  <si>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</si>
  <si>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</si>
  <si>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Факт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</si>
  <si>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</si>
  <si>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Раздел 2. План освоения капитальных вложений по инвестиционным проектам</t>
  </si>
  <si>
    <t>Итого 
(план)</t>
  </si>
  <si>
    <t>14.1.</t>
  </si>
  <si>
    <t>14.2.</t>
  </si>
  <si>
    <t>14.3.</t>
  </si>
  <si>
    <t>14.4.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</si>
  <si>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</si>
  <si>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</si>
  <si>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</si>
  <si>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</si>
  <si>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</si>
  <si>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</si>
  <si>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</si>
  <si>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</si>
  <si>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</si>
  <si>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мощности силовых трансформаторов на подстанциях, не связанного с осуществлением технологического приоединения к электрическим сетям,МВА</t>
  </si>
  <si>
    <t>показатель увеличения мощности силовых трансформаторов на подстанциях в рамках осуществления технологического присоединения к электрическим сетям,МВА</t>
  </si>
  <si>
    <t>показатель увеличения протяженности линий электропередачи, не связанного с осуществлением технологического приоединения к электрическим сетям.км</t>
  </si>
  <si>
    <t>показатель увеличения протяженности линий электропередачи в рамках осуществления технологического приоединения к электрическим сетям.км</t>
  </si>
  <si>
    <t>показатель максимальной мощности присоединяемых потребителей электрической энергии. МВт</t>
  </si>
  <si>
    <t xml:space="preserve">показатель максимальной мощности присоединяемых объектов по производству электрической энергии (SТПГ) 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</si>
  <si>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лицам, МВт</t>
  </si>
  <si>
    <t>показатель степени загрузки трансформаторной подстанци, значение коэфф-та</t>
  </si>
  <si>
    <t>показатель замены силовых трансформаторов, МВА</t>
  </si>
  <si>
    <t>показатель замены линий электропередачи, км</t>
  </si>
  <si>
    <t>показатель замены выключателей, шт.</t>
  </si>
  <si>
    <t>показатель замены устройств компенсации реактивной мощности, Мвар</t>
  </si>
  <si>
    <t>показатель оценки изменения доли полезного отпуска электрической энергии.который формируется посредством приборов учета электрической энергии,включенных в систему сбора и передачи данных, %</t>
  </si>
  <si>
    <t>показатель оценки изменения средней продолжительности прекращения передачи электрической энергии потребителям услуг</t>
  </si>
  <si>
    <t>показатель оценки изменения средней  частоты прекращения передачи электрической энергии потребителям</t>
  </si>
  <si>
    <t>показатель оценки изменения объема недоотпущенной электрической энергии, МВт</t>
  </si>
  <si>
    <t>показатель общего числа исполненных в рамках инвестиционной программы обязательств сетевой организации по осуществлению технолгического присоединения, шт.</t>
  </si>
  <si>
    <t>показатель  числа обязательств сетевой организации по осуществлению технолгического присоединения, исполненных в рамках инвестиционной программы с нарушением установленного срока технологического присоединения, шт.</t>
  </si>
  <si>
    <t>показатель объема финансовых потребностей,необходимых для реализации мероприятий, направленных на выполнение требований законодательства, млн.руб.</t>
  </si>
  <si>
    <t>показатель объема финансовых потребностей,необходимых для реализации мероприятий, направленных на выполнение предписаний органов исполнительной власти, млн.руб.</t>
  </si>
  <si>
    <t>показатель объема финансовых потребностей,необходимых для реализации мероприятий,направленных на выполнение требований регламентов рынков электрической энергии, млн.руб.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</si>
  <si>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инфраструктуры, млн.руб.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</si>
  <si>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, млн.руб.</t>
  </si>
  <si>
    <t>показатель объема финансовых потребностей,необходимых для реализации мероприятий, направленных на реализацию инвестиционных проектов. Связанных с деятельностью, не относящейся к сфере электроэнергетики, млн.руб.</t>
  </si>
  <si>
    <t>класс напряжения,кВ</t>
  </si>
  <si>
    <t>10</t>
  </si>
  <si>
    <t>6</t>
  </si>
  <si>
    <t>15</t>
  </si>
  <si>
    <t>до 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</si>
  <si>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</si>
  <si>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</si>
  <si>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</si>
  <si>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</si>
  <si>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</si>
  <si>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</si>
  <si>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</si>
  <si>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</si>
  <si>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</si>
  <si>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</si>
  <si>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</si>
  <si>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</si>
  <si>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</si>
  <si>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</si>
  <si>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6.1</t>
  </si>
  <si>
    <t>6.2</t>
  </si>
  <si>
    <t>6.3</t>
  </si>
  <si>
    <t>7.1</t>
  </si>
  <si>
    <t>7.2</t>
  </si>
  <si>
    <t>8.1</t>
  </si>
  <si>
    <t>8.2</t>
  </si>
  <si>
    <t>8.3</t>
  </si>
  <si>
    <t>9.1</t>
  </si>
  <si>
    <t>9.2</t>
  </si>
  <si>
    <t>10.1</t>
  </si>
  <si>
    <t>4.3</t>
  </si>
  <si>
    <t>4.1</t>
  </si>
  <si>
    <t>4.2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</si>
  <si>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</si>
  <si>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</si>
  <si>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</si>
  <si>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</si>
  <si>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</si>
  <si>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</si>
  <si>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</si>
  <si>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</si>
  <si>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</si>
  <si>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</si>
  <si>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</si>
  <si>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</si>
  <si>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</si>
  <si>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</si>
  <si>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</si>
  <si>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</si>
  <si>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</si>
  <si>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Раздел 3. Цели реализации инвестиционных проектов сетевой организации</t>
  </si>
  <si>
    <t>5.1.1</t>
  </si>
  <si>
    <t>5.1.2</t>
  </si>
  <si>
    <t>5.1.3</t>
  </si>
  <si>
    <t>5.1.4</t>
  </si>
  <si>
    <t>5.1.5</t>
  </si>
  <si>
    <t>5.1.6</t>
  </si>
  <si>
    <t>5.1.7</t>
  </si>
  <si>
    <t>5.1.9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</si>
  <si>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</si>
  <si>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</si>
  <si>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Итого за период реализации инвестиционной программы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</si>
  <si>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</si>
  <si>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</si>
  <si>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</si>
  <si>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</si>
  <si>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</si>
  <si>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</si>
  <si>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</si>
  <si>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Гектар</t>
  </si>
  <si>
    <t>Штуки</t>
  </si>
  <si>
    <t>6.1.1</t>
  </si>
  <si>
    <t>6.1.2</t>
  </si>
  <si>
    <t>6.1.3</t>
  </si>
  <si>
    <t>6.1.4</t>
  </si>
  <si>
    <t>6.1.5</t>
  </si>
  <si>
    <t>6.1.6</t>
  </si>
  <si>
    <t>6.1.7</t>
  </si>
  <si>
    <t>6.1.9</t>
  </si>
  <si>
    <r>
      <t>Раздел 1 (Раздел 3).</t>
    </r>
    <r>
      <rPr>
        <b/>
        <vertAlign val="superscript"/>
        <sz val="12"/>
        <rFont val="Times New Roman"/>
        <family val="1"/>
        <charset val="204"/>
      </rPr>
      <t>4)</t>
    </r>
    <r>
      <rPr>
        <b/>
        <sz val="12"/>
        <rFont val="Times New Roman"/>
        <family val="1"/>
        <charset val="204"/>
      </rPr>
      <t xml:space="preserve"> План принятия основных средств и нематериальных активов к бухгалтерскому учету</t>
    </r>
  </si>
  <si>
    <t>Итого</t>
  </si>
  <si>
    <t>5.2.1</t>
  </si>
  <si>
    <t>5.2.2</t>
  </si>
  <si>
    <t>5.2.3</t>
  </si>
  <si>
    <t>5.2.4</t>
  </si>
  <si>
    <t>5.2.5</t>
  </si>
  <si>
    <t>5.2.6</t>
  </si>
  <si>
    <t>5.2.7</t>
  </si>
  <si>
    <t>5.2.9</t>
  </si>
  <si>
    <t>5.4.1</t>
  </si>
  <si>
    <t>5.4.2</t>
  </si>
  <si>
    <t>5.4.3</t>
  </si>
  <si>
    <t>5.4.4</t>
  </si>
  <si>
    <t>5.4.5</t>
  </si>
  <si>
    <t>5.4.6</t>
  </si>
  <si>
    <t>5.4.7</t>
  </si>
  <si>
    <t>5.4.9</t>
  </si>
  <si>
    <t>5.5.1</t>
  </si>
  <si>
    <t>5.5.2</t>
  </si>
  <si>
    <t>5.5.3</t>
  </si>
  <si>
    <t>5.5.4</t>
  </si>
  <si>
    <t>5.5.5</t>
  </si>
  <si>
    <t>5.5.6</t>
  </si>
  <si>
    <t>5.5.7</t>
  </si>
  <si>
    <t>5.5.9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</si>
  <si>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</si>
  <si>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год 2024</t>
  </si>
  <si>
    <t>факт</t>
  </si>
  <si>
    <t>Квартал</t>
  </si>
  <si>
    <t>Плановые показатели реализации инвестиционной программы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</si>
  <si>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</si>
  <si>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 xml:space="preserve">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</t>
  </si>
  <si>
    <t xml:space="preserve">     более 3 лет, то после столбца 4.3.6 настоящая форма дополняется новыми столбцами, аналогичными столбцам 4.3.1 - 4.3.6,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</si>
  <si>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 xml:space="preserve">     менее 3 лет, то в настоящей форме удаляются столбцы 4.3.1 - 4.3.6  или 4.2.1 - 4.3.6.</t>
  </si>
  <si>
    <t>1)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</si>
  <si>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2)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</si>
  <si>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 xml:space="preserve">3)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</si>
  <si>
    <t>4) 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</si>
  <si>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</si>
  <si>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</t>
  </si>
  <si>
    <t xml:space="preserve">2024 Год </t>
  </si>
  <si>
    <t>км ВЛ
 1-цеп</t>
  </si>
  <si>
    <t>км ВЛ
 2-цеп</t>
  </si>
  <si>
    <t>км КЛ</t>
  </si>
  <si>
    <t>Раздел 2. Ввод объектов инвестиционной деятельности (мощностей) в эксплуатацию</t>
  </si>
  <si>
    <t xml:space="preserve">Итого </t>
  </si>
  <si>
    <r>
      <t>Приложение  №7</t>
    </r>
    <r>
      <rPr>
        <vertAlign val="superscript"/>
        <sz val="14"/>
        <rFont val="Times New Roman"/>
        <family val="1"/>
        <charset val="204"/>
      </rPr>
      <t>1)</t>
    </r>
  </si>
  <si>
    <r>
      <t>Приложение  №4</t>
    </r>
    <r>
      <rPr>
        <vertAlign val="superscript"/>
        <sz val="14"/>
        <rFont val="Times New Roman"/>
        <family val="1"/>
        <charset val="204"/>
      </rPr>
      <t>1)</t>
    </r>
  </si>
  <si>
    <r>
      <t>Приложение  № 3</t>
    </r>
    <r>
      <rPr>
        <vertAlign val="superscript"/>
        <sz val="14"/>
        <rFont val="Times New Roman"/>
        <family val="1"/>
        <charset val="204"/>
      </rPr>
      <t>1)</t>
    </r>
  </si>
  <si>
    <t>наименование субъекта Российской Федерации</t>
  </si>
  <si>
    <t>№ п/п</t>
  </si>
  <si>
    <t>Показатель</t>
  </si>
  <si>
    <t>Источники финансирования инвестиционной программы всего (строка I + строка II) всего, в том числе:</t>
  </si>
  <si>
    <t>I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</si>
  <si>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</si>
  <si>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</si>
  <si>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</si>
  <si>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</si>
  <si>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</si>
  <si>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производство и поставка электрической энергии на оптовом рынке электрической энергии и мощности</t>
  </si>
  <si>
    <t>1.1.1.1.2</t>
  </si>
  <si>
    <t>производство и поставка электрической мощности на оптовом рынке электрической энергии и мощности</t>
  </si>
  <si>
    <t>1.1.1.1.3</t>
  </si>
  <si>
    <t>производство и поставка электрической энергии (мощности) на розничных рынках электрической энергии</t>
  </si>
  <si>
    <t>производства и поставки тепловой энергии (мощности)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</si>
  <si>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</si>
  <si>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</si>
  <si>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</si>
  <si>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реализации тепловой энергии (мощности)</t>
  </si>
  <si>
    <t>в части управления технологическими режимами</t>
  </si>
  <si>
    <t>в части обеспечения надежности</t>
  </si>
  <si>
    <t>прибыль от продажи электрической энергии (мощности) по нерегулируемым ценам, всего, в том числе:</t>
  </si>
  <si>
    <t>1.1.2.3</t>
  </si>
  <si>
    <t>прочая прибыль</t>
  </si>
  <si>
    <t>Амортизация основных средств всего, в том числе:</t>
  </si>
  <si>
    <t>производство и поставка электрической энергии и мощности</t>
  </si>
  <si>
    <t>1.2.1.1.1</t>
  </si>
  <si>
    <t>1.2.1.1.2</t>
  </si>
  <si>
    <t>1.2.1.1.3</t>
  </si>
  <si>
    <t>производство и поставка тепловой энергии (мощности)</t>
  </si>
  <si>
    <t>1.2.1.3</t>
  </si>
  <si>
    <t>оказание услуг по передаче электрической энергии</t>
  </si>
  <si>
    <t>1.2.1.4</t>
  </si>
  <si>
    <t>оказание услуг по передаче тепловой энергии, теплоносителя</t>
  </si>
  <si>
    <t>1.2.1.5</t>
  </si>
  <si>
    <t>реализация электрической энергии и мощности</t>
  </si>
  <si>
    <t>1.2.1.6</t>
  </si>
  <si>
    <t>1.2.1.7</t>
  </si>
  <si>
    <t>оказание услуг по оперативно-диспетчерскому управлению в электроэнергетике всего, в том числе:</t>
  </si>
  <si>
    <t>1.2.1.7.1</t>
  </si>
  <si>
    <t>1.2.1.7.2</t>
  </si>
  <si>
    <t>прочая текущая амортизация</t>
  </si>
  <si>
    <t>недоиспользованная амортизация прошлых лет всего, в том числе:</t>
  </si>
  <si>
    <t>1.2.3.1.1</t>
  </si>
  <si>
    <t>1.2.3.1.2</t>
  </si>
  <si>
    <t>1.2.3.7.1</t>
  </si>
  <si>
    <t>1.2.3.7.2</t>
  </si>
  <si>
    <t>Возврат налога на добавленную стоимость 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</si>
  <si>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</si>
  <si>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</si>
  <si>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</si>
  <si>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</si>
  <si>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</si>
  <si>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</si>
  <si>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</si>
  <si>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</si>
  <si>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</si>
  <si>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</si>
  <si>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</si>
  <si>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</si>
  <si>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Вексели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</si>
  <si>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</si>
  <si>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</si>
  <si>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</si>
  <si>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</si>
  <si>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</si>
  <si>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</si>
  <si>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</si>
  <si>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</si>
  <si>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</si>
  <si>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</si>
  <si>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</si>
  <si>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</si>
  <si>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</si>
  <si>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</si>
  <si>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</si>
  <si>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</si>
  <si>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3.2</t>
  </si>
  <si>
    <t>_____*_В строках, содержащих слова "всего, в том числе" указывается сумма нижерасположенных строк соответствующего раздела (подраздела).</t>
  </si>
  <si>
    <t>_____**_Строка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заполняется.</t>
  </si>
  <si>
    <t>_____***_Указывается на основании заключенных договоров на оказание услуг по передаче электрической энергии.</t>
  </si>
  <si>
    <t>_____****_Указываются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вложениями.</t>
  </si>
  <si>
    <t>_____*****_Указывается суммарно стоимость оказанных субъекту электроэнергетики услуг:</t>
  </si>
  <si>
    <t>_____по оперативно-диспетчерскому управлению в электроэнергетике;</t>
  </si>
  <si>
    <t>_____по организации оптовой торговли электрической энергией, мощностью и иными допущенными к обращению на оптовом рынке товарами и услугами;</t>
  </si>
  <si>
    <t>_____по расчету требований и обязательств участников оптового рынка.</t>
  </si>
  <si>
    <t>прибыль от технологического присоединения, в том числе:</t>
  </si>
  <si>
    <t>от технологического присоединения объектов по производству электрической энергии</t>
  </si>
  <si>
    <t>от технологического присоединения потребителей электрической энергии</t>
  </si>
  <si>
    <t>амортизация, учтенная в тарифах, всего, в том числе:</t>
  </si>
  <si>
    <t>3.4</t>
  </si>
  <si>
    <t>3.5</t>
  </si>
  <si>
    <r>
      <t>Раздел 3. Источники финансирования инвестиционной программы</t>
    </r>
    <r>
      <rPr>
        <b/>
        <vertAlign val="superscript"/>
        <sz val="14"/>
        <rFont val="Times New Roman"/>
        <family val="1"/>
        <charset val="204"/>
      </rPr>
      <t>3)</t>
    </r>
  </si>
  <si>
    <r>
      <t>Приложение  № 8</t>
    </r>
    <r>
      <rPr>
        <vertAlign val="superscript"/>
        <sz val="14"/>
        <rFont val="Times New Roman"/>
        <family val="1"/>
        <charset val="204"/>
      </rPr>
      <t>1)</t>
    </r>
  </si>
  <si>
    <r>
      <t>_____</t>
    </r>
    <r>
      <rPr>
        <b/>
        <sz val="9"/>
        <rFont val="Times New Roman"/>
        <family val="1"/>
        <charset val="204"/>
      </rPr>
      <t>Примечание:</t>
    </r>
  </si>
  <si>
    <r>
      <t>Приложение  № 1</t>
    </r>
    <r>
      <rPr>
        <vertAlign val="superscript"/>
        <sz val="14"/>
        <rFont val="Times New Roman"/>
        <family val="1"/>
        <charset val="204"/>
      </rPr>
      <t>1)</t>
    </r>
  </si>
  <si>
    <r>
      <t>Приложение  №2</t>
    </r>
    <r>
      <rPr>
        <vertAlign val="superscript"/>
        <sz val="14"/>
        <rFont val="Times New Roman"/>
        <family val="1"/>
        <charset val="204"/>
      </rPr>
      <t>1)</t>
    </r>
  </si>
  <si>
    <t>3) Форма заполняется на каждый год периода, на который утверждается инвестиционная программа сетевой организации и (или) изменения, вносимые в инвестиционную программу сетевой организации.</t>
  </si>
  <si>
    <t>4) Наименования количественных показателей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 (Собрание законодательства Российской Федерации, 2004, № 4, ст. 282; 2009, № 17, ст. 2088; 2010, № 33, ст. 4431; 2011, № 45, ст. 6404; 2012, № 4, ст. 505; № 23, ст. 3008; 2013, № 27, 
ст. 3602; № 31, ст. 4216; № 31, ст. 4226; № 36, ст. 4586; № 50, ст. 6598; 2014, № 9, ст. 907; № 8, ст. 815; № 9, ст. 919; № 19, ст. 2416; № 25, ст. 3311; № 34, ст. 4659; 2015, № 5, ст. 827; № 8, ст. 1175; № 20, ст. 2924; № 37, ст. 5153; № 39, ст. 5405; № 45, ст. 6256; 2016, № 22, ст. 3212).</t>
  </si>
  <si>
    <t>Приложение  №3.1</t>
  </si>
  <si>
    <t>к решению ______________ от «__» _________ г. №__________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</si>
  <si>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присоединения, шт.</t>
  </si>
  <si>
    <t>показатель 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шт.</t>
  </si>
  <si>
    <t>ласс напряжения,кВ</t>
  </si>
  <si>
    <r>
      <t>Приложение  № 3.2</t>
    </r>
    <r>
      <rPr>
        <vertAlign val="superscript"/>
        <sz val="14"/>
        <rFont val="Times New Roman"/>
        <family val="1"/>
        <charset val="204"/>
      </rPr>
      <t>1)</t>
    </r>
  </si>
  <si>
    <r>
      <t>План ввода основных средств (Плановые показатели реализации инвестиционной программы)</t>
    </r>
    <r>
      <rPr>
        <b/>
        <vertAlign val="superscript"/>
        <sz val="12"/>
        <rFont val="Times New Roman"/>
        <family val="1"/>
        <charset val="204"/>
      </rPr>
      <t>3)</t>
    </r>
  </si>
  <si>
    <t>5.1.</t>
  </si>
  <si>
    <t>4.1.</t>
  </si>
  <si>
    <t>4.2.</t>
  </si>
  <si>
    <t>4.3.</t>
  </si>
  <si>
    <t>4.4.</t>
  </si>
  <si>
    <t>4.5.</t>
  </si>
  <si>
    <t>4.6.</t>
  </si>
  <si>
    <t>4.7.</t>
  </si>
  <si>
    <t>5.2.</t>
  </si>
  <si>
    <t>5.3.</t>
  </si>
  <si>
    <t>5.4.</t>
  </si>
  <si>
    <t>5.5.</t>
  </si>
  <si>
    <t>5.6.</t>
  </si>
  <si>
    <t>7.1.</t>
  </si>
  <si>
    <t>7.2.</t>
  </si>
  <si>
    <t>7.3.</t>
  </si>
  <si>
    <t>7.4.</t>
  </si>
  <si>
    <t>7.5.</t>
  </si>
  <si>
    <t>7.6.</t>
  </si>
  <si>
    <t>7.8.</t>
  </si>
  <si>
    <t>8.1.</t>
  </si>
  <si>
    <t>8.2.</t>
  </si>
  <si>
    <t>8.3.</t>
  </si>
  <si>
    <t>8.4.</t>
  </si>
  <si>
    <t>8.5.</t>
  </si>
  <si>
    <t>8.6.</t>
  </si>
  <si>
    <t>8.7.</t>
  </si>
  <si>
    <t>8.4</t>
  </si>
  <si>
    <t>8.5</t>
  </si>
  <si>
    <t>8.6</t>
  </si>
  <si>
    <t>8.7</t>
  </si>
  <si>
    <t>8.8</t>
  </si>
  <si>
    <t>9.3</t>
  </si>
  <si>
    <t>9.4</t>
  </si>
  <si>
    <t>9.5</t>
  </si>
  <si>
    <t>9.6</t>
  </si>
  <si>
    <t>9.7</t>
  </si>
  <si>
    <t>9.8</t>
  </si>
  <si>
    <t>10.2</t>
  </si>
  <si>
    <t>10.3</t>
  </si>
  <si>
    <t>10.4</t>
  </si>
  <si>
    <t>10.5</t>
  </si>
  <si>
    <t>10.6</t>
  </si>
  <si>
    <t>10.7</t>
  </si>
  <si>
    <t>10.8</t>
  </si>
  <si>
    <r>
      <t>Калининградская область</t>
    </r>
    <r>
      <rPr>
        <u/>
        <vertAlign val="superscript"/>
        <sz val="12"/>
        <rFont val="Times New Roman"/>
        <family val="1"/>
        <charset val="204"/>
      </rPr>
      <t>4)</t>
    </r>
  </si>
  <si>
    <t xml:space="preserve"> План на 01.01.2025</t>
  </si>
  <si>
    <t>Факт 2024 года</t>
  </si>
  <si>
    <t>Общество с ограниченной ответственностью "Энергосеть"</t>
  </si>
  <si>
    <t>2025 год</t>
  </si>
  <si>
    <t>2026 год</t>
  </si>
  <si>
    <t>год 2025</t>
  </si>
  <si>
    <t>год 2026</t>
  </si>
  <si>
    <t xml:space="preserve">2025 Год </t>
  </si>
  <si>
    <t xml:space="preserve">2026 Год </t>
  </si>
  <si>
    <t>млн. рублей</t>
  </si>
  <si>
    <t>03.2024</t>
  </si>
  <si>
    <t>1.6.1</t>
  </si>
  <si>
    <t>1.5.1</t>
  </si>
  <si>
    <t>1-5-1</t>
  </si>
  <si>
    <t>1.5.2</t>
  </si>
  <si>
    <t>1-5-2</t>
  </si>
  <si>
    <t>1-6-1</t>
  </si>
  <si>
    <r>
      <t xml:space="preserve"> Утвержденный план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2025 года</t>
    </r>
  </si>
  <si>
    <t xml:space="preserve"> Утвержденный план 2026 года</t>
  </si>
  <si>
    <t xml:space="preserve"> Утвержденный план 2027 года</t>
  </si>
  <si>
    <t xml:space="preserve">2024 год </t>
  </si>
  <si>
    <t>2027 год</t>
  </si>
  <si>
    <t>План на 01.01.2024</t>
  </si>
  <si>
    <t>год 2027</t>
  </si>
  <si>
    <t xml:space="preserve"> на год 2027</t>
  </si>
  <si>
    <t xml:space="preserve"> на год 2026</t>
  </si>
  <si>
    <t>3.3</t>
  </si>
  <si>
    <t>1-2-2</t>
  </si>
  <si>
    <t>1-2-1-1</t>
  </si>
  <si>
    <t>1-2-1-2</t>
  </si>
  <si>
    <t>1-2-1-3</t>
  </si>
  <si>
    <t xml:space="preserve"> на  2025 год</t>
  </si>
  <si>
    <t>1-2-1-4</t>
  </si>
  <si>
    <t>1-2-1-5</t>
  </si>
  <si>
    <t>1-2-1-6</t>
  </si>
  <si>
    <t>1-2-1-7</t>
  </si>
  <si>
    <t>1.2.1.8</t>
  </si>
  <si>
    <t>1-2-1-8</t>
  </si>
  <si>
    <t>1-2-1-9</t>
  </si>
  <si>
    <r>
      <t>Приложение  №6</t>
    </r>
    <r>
      <rPr>
        <vertAlign val="superscript"/>
        <sz val="14"/>
        <rFont val="Times New Roman"/>
        <family val="1"/>
        <charset val="204"/>
      </rPr>
      <t>1)</t>
    </r>
  </si>
  <si>
    <t xml:space="preserve"> </t>
  </si>
  <si>
    <t xml:space="preserve"> Утвержденный план 2028 года</t>
  </si>
  <si>
    <t xml:space="preserve"> Утвержденный план 2029 года</t>
  </si>
  <si>
    <t>1.6.2</t>
  </si>
  <si>
    <t>1.6.3</t>
  </si>
  <si>
    <t>1-6-2</t>
  </si>
  <si>
    <t>1-6-3</t>
  </si>
  <si>
    <t>2028 год</t>
  </si>
  <si>
    <t>2029 год</t>
  </si>
  <si>
    <t>14.5.</t>
  </si>
  <si>
    <t>14.6.</t>
  </si>
  <si>
    <t>год 2028</t>
  </si>
  <si>
    <t>год 2029</t>
  </si>
  <si>
    <t>3.6</t>
  </si>
  <si>
    <t>3.7</t>
  </si>
  <si>
    <t>6.1.</t>
  </si>
  <si>
    <t>6.2.</t>
  </si>
  <si>
    <t>6.3.</t>
  </si>
  <si>
    <t>6.4.</t>
  </si>
  <si>
    <t>6.5.</t>
  </si>
  <si>
    <t>6.6.</t>
  </si>
  <si>
    <t>6.7.</t>
  </si>
  <si>
    <t>9.1.</t>
  </si>
  <si>
    <t>9.2.</t>
  </si>
  <si>
    <t>9.3.</t>
  </si>
  <si>
    <t>9.4.</t>
  </si>
  <si>
    <t>9.5.</t>
  </si>
  <si>
    <t>9.6.</t>
  </si>
  <si>
    <t>9.7.</t>
  </si>
  <si>
    <t>6.4</t>
  </si>
  <si>
    <t>6.5</t>
  </si>
  <si>
    <t>6.6</t>
  </si>
  <si>
    <t>6.7</t>
  </si>
  <si>
    <t>6.8</t>
  </si>
  <si>
    <t>7.3</t>
  </si>
  <si>
    <t>7.4</t>
  </si>
  <si>
    <t>7.5</t>
  </si>
  <si>
    <t>7.6</t>
  </si>
  <si>
    <t>7.7</t>
  </si>
  <si>
    <t>7.8</t>
  </si>
  <si>
    <t>11.1</t>
  </si>
  <si>
    <t>11.2</t>
  </si>
  <si>
    <t>11.3</t>
  </si>
  <si>
    <t>11.4</t>
  </si>
  <si>
    <t>11.5</t>
  </si>
  <si>
    <t>11.6</t>
  </si>
  <si>
    <t>11.7</t>
  </si>
  <si>
    <t>11.8</t>
  </si>
  <si>
    <t>1.2.1.9</t>
  </si>
  <si>
    <t>Финансирование капитальных вложений  в прогнозных ценах, млн рублей (с НДС)</t>
  </si>
  <si>
    <t>Реконструкция КТП-749 г. Калининград, ул. Батальная, для увеличения разрешенной мощности до 1,08 МВт</t>
  </si>
  <si>
    <t>Реконструкция КТП-769 г. Калининград, ул. Иртышская, для увеличения разрешенной мощности до 1,09 Мвт</t>
  </si>
  <si>
    <t>Реконструкция КТП 39-6 г. Светлогорск, ул. Новая, для увеличения разрешенной мощности до 0,68 МВт</t>
  </si>
  <si>
    <t>Реконструкция КТП-68, г. Калининград, ул. Каштановая аллея, для увеличения разрешенной мощности до 0,248 МВт</t>
  </si>
  <si>
    <t>Реконструкция СТП 34-7, г. Гурьевск, ул. Строительная, для увеличения разрешенной мощности до 0,141 МВт</t>
  </si>
  <si>
    <t>Реконструкция КТП 124-8, г. Светлогорск, ул. Зеленая, для увеличения разрешенной мощности до 0,83 МВт</t>
  </si>
  <si>
    <t>Реконструкция КТП 10-17, Зеленоградский р-н, пос. Хвойное, для увеличения разрешенной мощности до 0,05 МВт</t>
  </si>
  <si>
    <t>Реконструкция КТП 137-10, г. Гурьевск, Калининградское шоссе, для увеличения разрешенной мощности до 0,15 МВт</t>
  </si>
  <si>
    <t>Реконструкция КТП 158-6, г. Зеленоградск, ул. Тургенева для увеличения разрешенной мощности до 0,56 МВт</t>
  </si>
  <si>
    <t>Монтаж ДГК 15 кВ ПС О-64 "Васильково" для увеличения пропускной способности ПС О-64 "Васильково"</t>
  </si>
  <si>
    <t>1.2.1.10</t>
  </si>
  <si>
    <t>1.2.1.11</t>
  </si>
  <si>
    <t>1.2.1.12</t>
  </si>
  <si>
    <t>1.2.1.13</t>
  </si>
  <si>
    <t>1.2.1.14</t>
  </si>
  <si>
    <t>1.2.1.15</t>
  </si>
  <si>
    <t>1.2.1.16</t>
  </si>
  <si>
    <t>1.2.1.17</t>
  </si>
  <si>
    <t>1.2.1.18</t>
  </si>
  <si>
    <t>1.2.1.19</t>
  </si>
  <si>
    <t>1.2.1.20</t>
  </si>
  <si>
    <t>1.2.1.21</t>
  </si>
  <si>
    <t>1-2-1-10</t>
  </si>
  <si>
    <t>1-2-1-11</t>
  </si>
  <si>
    <t>1-2-1-12</t>
  </si>
  <si>
    <t>1-2-1-13</t>
  </si>
  <si>
    <t>1-2-1-14</t>
  </si>
  <si>
    <t>1-2-1-15</t>
  </si>
  <si>
    <t>1-2-1-16</t>
  </si>
  <si>
    <t>1-2-1-17</t>
  </si>
  <si>
    <t>1-2-1-18</t>
  </si>
  <si>
    <t>1-2-1-19</t>
  </si>
  <si>
    <t>1-2-1-20</t>
  </si>
  <si>
    <t>1-2-1-21</t>
  </si>
  <si>
    <t>1.2.1.22</t>
  </si>
  <si>
    <t>1.2.1.23</t>
  </si>
  <si>
    <t>1.2.1.24</t>
  </si>
  <si>
    <t>1-2-1-22</t>
  </si>
  <si>
    <t>1-2-1-23</t>
  </si>
  <si>
    <t>1-2-1-24</t>
  </si>
  <si>
    <t>Реконструкция ТП-871, г. Калининград, ул. Гайдара для увеличения разрешенной мощности до 1,03 МВт</t>
  </si>
  <si>
    <t>Реконструкция ТП 328-8 г. Зеленоградск, ул. Окружная, 7 для увеличения размрешенной мощности до 0,78 МВт</t>
  </si>
  <si>
    <t>Реконструкция КТП 177-11 г. Светлогорск, ул. Горького, 9А для увеличения разрешенной мощности до 0,87 Мвт</t>
  </si>
  <si>
    <t>Реконструкция КТП 177-10 г. Светлогорск, ул. Горького, 6А для увеличения разрешенной мощности до 0,71 Мвт</t>
  </si>
  <si>
    <t>Ректнструкция ТП 172-1, г. Светлогорск, ул. Динамо, 8А для увеличения разрешенной мощности до 1,19 МВт</t>
  </si>
  <si>
    <t>Реконструкция ТП 173-5, г. Светлогорск, ул. Ленина, 1Б для увеличения разрешенной мощности до 0,51 МВт</t>
  </si>
  <si>
    <t>Реконструкция КТП 3801-5 г. Калининград, ул. Пригородная, для увеличения разрешенной мощности до 0,3 МВт</t>
  </si>
  <si>
    <t>Реконструкция ТП 3801-4, Гурьевский р-н, пос. М. Исаково, ул. Гурьевская 2/6 для увеличения разрешенной мощности до 0,7 МВт</t>
  </si>
  <si>
    <t>Реконструкция ТП 64-4, г. Пионерский, ул. Рабочая, 20 А для увеличения разрешенной мощности до 0,31 МВт</t>
  </si>
  <si>
    <t>Реконструкция КТП-544 г. Калининград, Советский пр-кт, 50 для увеличения разрешенной мощности до 1,02 МВт</t>
  </si>
  <si>
    <t>Реконструкция ТП 181-02, Багратионовский район, пос. Ветрово для увеличения разрешенной мощности до 0,23 МВт</t>
  </si>
  <si>
    <t>Реконструкция КТП 65-15, Зеленоградский р-н, пос. Лесной, ул. Парковая, 15 для увеличения разрешенной мощности до 0,46 МВт</t>
  </si>
  <si>
    <t>Реконструкция ТП 55-01 г. Зеленоградск, ул. Тургенева, 1Б для увеличения разрешенной мощности до 0,67 МВт</t>
  </si>
  <si>
    <t>Реконструкция КТП-224 г. Калининград, ул. Родникова, 24 для увеличения разрешенной мощности 0,5 МВт</t>
  </si>
  <si>
    <t>Реконструкция КТП-239 г. Калининград, ул. Верхние поля, 6 для увеличения разрешенной мощности до 0,9 МВт</t>
  </si>
  <si>
    <t>Реконструкция ТП 328-8 г. Зеленоградск, ул. Окружная, 7 для увеличения разрешенной мощности до 0,78 МВт</t>
  </si>
  <si>
    <t>Реконструкция ТП 172-1, г. Светлогорск, ул. Динамо, 8А для увеличения разрешенной мощности до 1,19 МВт</t>
  </si>
  <si>
    <t>2025</t>
  </si>
  <si>
    <t>1.2.1.25</t>
  </si>
  <si>
    <t>1.2.1.26</t>
  </si>
  <si>
    <t>1.2.1.27</t>
  </si>
  <si>
    <t>1.2.1.28</t>
  </si>
  <si>
    <t>1.2.1.29</t>
  </si>
  <si>
    <t>1.2.1.30</t>
  </si>
  <si>
    <t>1.2.1.31</t>
  </si>
  <si>
    <t>1.2.1.32</t>
  </si>
  <si>
    <t>1-2-1-25</t>
  </si>
  <si>
    <t>1-2-1-26</t>
  </si>
  <si>
    <t>1-2-1-27</t>
  </si>
  <si>
    <t>1-2-1-28</t>
  </si>
  <si>
    <t>1-2-1-29</t>
  </si>
  <si>
    <t>1-2-1-30</t>
  </si>
  <si>
    <t>1-2-1-31</t>
  </si>
  <si>
    <t>1-2-1-32</t>
  </si>
  <si>
    <t xml:space="preserve">Реконструкция ТП 101-9 г. Калининграл, ул. Балтийское шоссе для увеличения разрешенной мощности до 2 МВт </t>
  </si>
  <si>
    <t>Реконструкция ТП 158-5 г. Зеленоградск, Курортный пр-кт для увеличения разрешенной мощности до 1,88 МВт</t>
  </si>
  <si>
    <t>Реконструкция ТП 86-2 г. Светлогорск, ул. Хуторская для увеличения разрешенной мощности до 1,27 МВт</t>
  </si>
  <si>
    <t>Реконструкция ТП 03-31 Гурьевский р-н, п. Луговое, ул. Мира для увеличения разрешенной мощности до 0,625 МВт</t>
  </si>
  <si>
    <t>Реконструкция ТП 03-26 Гурьевский р-н, п. Луговое, ул. Мира для увеличения разрешенной мощности до 0,525 МВт</t>
  </si>
  <si>
    <t>Реконструкция ТП 260-6 г. Гурьевск, ул. Ясная для увеличения разрешенной мощности до 0,78 Мвт</t>
  </si>
  <si>
    <t>Реконструкция ТП-291 г. Калининград, ул. Курортная для увеличения разрешенной мощности до 0,48 МВт</t>
  </si>
  <si>
    <t>Реконструкция ТП-271 г. Калининград, ул. Курортная для увеличения разрешенной мощности до 0,35 МВт</t>
  </si>
  <si>
    <t>Акционерное общество "ЭнергоСеть"</t>
  </si>
  <si>
    <t>Акционерное общество "Энергосеть"</t>
  </si>
  <si>
    <t xml:space="preserve">Реконструкция ТП 101-9 г. Калининград, ул. Балтийское шоссе для увеличения разрешенной мощности до 2 МВт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</si>
</sst>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[$€-1]_-;\-* #,##0.00[$€-1]_-;_-* &quot;-&quot;??[$€-1]_-"/>
    <numFmt numFmtId="169" formatCode="#,##0.00_ ;\-#,##0.00\ "/>
    <numFmt numFmtId="170" formatCode="#,##0_ ;\-#,##0\ "/>
    <numFmt numFmtId="171" formatCode="#,##0.00\ &quot;₽&quot;"/>
    <numFmt numFmtId="172" formatCode="_-* #,##0.0_р_._-;\-* #,##0.0_р_._-;_-* &quot;-&quot;??_р_._-;_-@_-"/>
    <numFmt numFmtId="173" formatCode="_-* #,##0.0_р_._-;\-* #,##0.0_р_._-;_-* &quot;-&quot;?_р_._-;_-@_-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sz val="14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5.85"/>
      <name val="Times New Roman"/>
      <family val="1"/>
      <charset val="204"/>
    </font>
    <font>
      <i/>
      <sz val="5.85"/>
      <name val="Times New Roman"/>
      <family val="1"/>
      <charset val="204"/>
    </font>
    <font>
      <sz val="10"/>
      <name val="Times New Roman CYR"/>
      <charset val="204"/>
    </font>
    <font>
      <b/>
      <vertAlign val="superscript"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u/>
      <vertAlign val="superscript"/>
      <sz val="12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168" fontId="1" fillId="2" borderId="3" applyNumberFormat="0" applyFon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38" fontId="7" fillId="0" borderId="0">
      <alignment vertical="top"/>
    </xf>
    <xf numFmtId="0" fontId="5" fillId="0" borderId="0"/>
    <xf numFmtId="0" fontId="5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6" fontId="5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</cellStyleXfs>
  <cellXfs count="374">
    <xf numFmtId="0" fontId="0" fillId="0" borderId="0" xfId="0"/>
    <xf numFmtId="167" fontId="2" fillId="0" borderId="0" xfId="22" applyNumberFormat="1" applyFont="1" applyFill="1" applyBorder="1" applyAlignment="1">
      <alignment horizontal="left" vertical="center" wrapText="1"/>
    </xf>
    <xf numFmtId="2" fontId="2" fillId="0" borderId="0" xfId="22" applyNumberFormat="1" applyFont="1" applyFill="1" applyBorder="1" applyAlignment="1">
      <alignment horizontal="left" vertical="center" wrapText="1"/>
    </xf>
    <xf numFmtId="0" fontId="2" fillId="0" borderId="0" xfId="22" applyNumberFormat="1" applyFont="1" applyFill="1" applyBorder="1" applyAlignment="1">
      <alignment horizontal="left" vertical="center" wrapText="1"/>
    </xf>
    <xf numFmtId="171" fontId="2" fillId="0" borderId="0" xfId="22" applyNumberFormat="1" applyFont="1" applyFill="1" applyBorder="1" applyAlignment="1">
      <alignment horizontal="left" vertical="center" wrapText="1"/>
    </xf>
    <xf numFmtId="2" fontId="2" fillId="0" borderId="22" xfId="26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 shrinkToFit="1"/>
    </xf>
    <xf numFmtId="0" fontId="2" fillId="0" borderId="22" xfId="0" applyFont="1" applyFill="1" applyBorder="1" applyAlignment="1">
      <alignment horizontal="center" vertical="center"/>
    </xf>
    <xf numFmtId="169" fontId="3" fillId="0" borderId="22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2" fillId="0" borderId="0" xfId="0" applyFont="1" applyFill="1"/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69" fontId="2" fillId="0" borderId="22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69" fontId="3" fillId="0" borderId="38" xfId="0" applyNumberFormat="1" applyFont="1" applyFill="1" applyBorder="1" applyAlignment="1">
      <alignment horizontal="center" vertical="center" wrapText="1"/>
    </xf>
    <xf numFmtId="2" fontId="2" fillId="0" borderId="51" xfId="26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169" fontId="3" fillId="0" borderId="10" xfId="0" applyNumberFormat="1" applyFont="1" applyFill="1" applyBorder="1" applyAlignment="1">
      <alignment horizontal="center" vertical="center" wrapText="1"/>
    </xf>
    <xf numFmtId="2" fontId="2" fillId="0" borderId="34" xfId="26" applyNumberFormat="1" applyFont="1" applyFill="1" applyBorder="1" applyAlignment="1">
      <alignment horizontal="center" vertical="center"/>
    </xf>
    <xf numFmtId="2" fontId="2" fillId="0" borderId="2" xfId="26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9" fontId="3" fillId="0" borderId="7" xfId="0" applyNumberFormat="1" applyFont="1" applyFill="1" applyBorder="1" applyAlignment="1">
      <alignment horizontal="center" vertical="center" wrapText="1"/>
    </xf>
    <xf numFmtId="169" fontId="3" fillId="0" borderId="45" xfId="0" applyNumberFormat="1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vertical="center" wrapText="1"/>
    </xf>
    <xf numFmtId="0" fontId="10" fillId="0" borderId="45" xfId="0" applyFont="1" applyFill="1" applyBorder="1" applyAlignment="1">
      <alignment vertical="center" wrapText="1" shrinkToFit="1"/>
    </xf>
    <xf numFmtId="0" fontId="2" fillId="0" borderId="45" xfId="0" applyFont="1" applyFill="1" applyBorder="1" applyAlignment="1">
      <alignment horizontal="center" vertical="center" wrapText="1"/>
    </xf>
    <xf numFmtId="169" fontId="19" fillId="0" borderId="0" xfId="0" applyNumberFormat="1" applyFont="1" applyFill="1"/>
    <xf numFmtId="165" fontId="10" fillId="0" borderId="22" xfId="0" applyNumberFormat="1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left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31" xfId="0" applyFont="1" applyFill="1" applyBorder="1" applyAlignment="1">
      <alignment vertical="center" wrapText="1" shrinkToFit="1"/>
    </xf>
    <xf numFmtId="0" fontId="3" fillId="0" borderId="22" xfId="0" applyFont="1" applyFill="1" applyBorder="1" applyAlignment="1">
      <alignment vertical="center" wrapText="1" shrinkToFit="1"/>
    </xf>
    <xf numFmtId="0" fontId="3" fillId="0" borderId="32" xfId="0" applyFont="1" applyFill="1" applyBorder="1" applyAlignment="1">
      <alignment vertical="center" wrapText="1" shrinkToFit="1"/>
    </xf>
    <xf numFmtId="2" fontId="2" fillId="0" borderId="22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169" fontId="3" fillId="0" borderId="36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42" xfId="0" applyNumberFormat="1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right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3" fillId="0" borderId="0" xfId="0" applyFont="1" applyFill="1"/>
    <xf numFmtId="169" fontId="2" fillId="0" borderId="0" xfId="0" applyNumberFormat="1" applyFont="1" applyFill="1"/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169" fontId="3" fillId="0" borderId="34" xfId="0" applyNumberFormat="1" applyFont="1" applyFill="1" applyBorder="1" applyAlignment="1">
      <alignment horizontal="center" vertical="center" wrapText="1"/>
    </xf>
    <xf numFmtId="169" fontId="3" fillId="0" borderId="53" xfId="0" applyNumberFormat="1" applyFont="1" applyFill="1" applyBorder="1" applyAlignment="1">
      <alignment horizontal="center" vertical="center" wrapText="1"/>
    </xf>
    <xf numFmtId="169" fontId="3" fillId="0" borderId="35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169" fontId="3" fillId="0" borderId="31" xfId="0" applyNumberFormat="1" applyFont="1" applyFill="1" applyBorder="1" applyAlignment="1">
      <alignment horizontal="center" vertical="center" wrapText="1"/>
    </xf>
    <xf numFmtId="169" fontId="3" fillId="0" borderId="52" xfId="0" applyNumberFormat="1" applyFont="1" applyFill="1" applyBorder="1" applyAlignment="1">
      <alignment horizontal="center" vertical="center" wrapText="1"/>
    </xf>
    <xf numFmtId="169" fontId="3" fillId="0" borderId="41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vertical="center" wrapText="1" shrinkToFit="1"/>
    </xf>
    <xf numFmtId="169" fontId="3" fillId="0" borderId="40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vertical="center" wrapText="1" shrinkToFit="1"/>
    </xf>
    <xf numFmtId="0" fontId="3" fillId="0" borderId="38" xfId="0" applyFont="1" applyFill="1" applyBorder="1" applyAlignment="1">
      <alignment vertical="center" wrapText="1" shrinkToFi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 shrinkToFit="1"/>
    </xf>
    <xf numFmtId="0" fontId="3" fillId="0" borderId="52" xfId="0" applyNumberFormat="1" applyFont="1" applyFill="1" applyBorder="1" applyAlignment="1">
      <alignment horizontal="center" vertical="center" wrapText="1"/>
    </xf>
    <xf numFmtId="0" fontId="3" fillId="0" borderId="54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 shrinkToFit="1"/>
    </xf>
    <xf numFmtId="49" fontId="2" fillId="0" borderId="9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0" fontId="3" fillId="0" borderId="0" xfId="0" applyNumberFormat="1" applyFont="1" applyFill="1" applyAlignment="1">
      <alignment horizontal="center" vertical="center" wrapText="1"/>
    </xf>
    <xf numFmtId="169" fontId="3" fillId="0" borderId="0" xfId="0" applyNumberFormat="1" applyFont="1" applyFill="1" applyAlignment="1">
      <alignment horizontal="center" vertical="center" wrapText="1"/>
    </xf>
    <xf numFmtId="169" fontId="3" fillId="0" borderId="0" xfId="2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169" fontId="2" fillId="0" borderId="0" xfId="0" applyNumberFormat="1" applyFont="1" applyFill="1" applyAlignment="1">
      <alignment horizontal="center" vertical="center" wrapText="1"/>
    </xf>
    <xf numFmtId="169" fontId="2" fillId="0" borderId="0" xfId="2" applyNumberFormat="1" applyFill="1" applyAlignment="1">
      <alignment horizontal="center" vertical="center" wrapText="1"/>
    </xf>
    <xf numFmtId="0" fontId="14" fillId="0" borderId="0" xfId="0" applyFont="1" applyFill="1"/>
    <xf numFmtId="0" fontId="3" fillId="0" borderId="0" xfId="16" applyFont="1" applyFill="1" applyAlignment="1">
      <alignment horizontal="center" vertical="center"/>
    </xf>
    <xf numFmtId="0" fontId="14" fillId="0" borderId="0" xfId="16" applyFont="1" applyFill="1" applyAlignment="1">
      <alignment vertical="center"/>
    </xf>
    <xf numFmtId="0" fontId="2" fillId="0" borderId="0" xfId="16" applyFont="1" applyFill="1" applyAlignment="1">
      <alignment horizontal="center" vertical="top"/>
    </xf>
    <xf numFmtId="0" fontId="2" fillId="0" borderId="0" xfId="16" applyFont="1" applyFill="1" applyAlignment="1">
      <alignment vertical="top"/>
    </xf>
    <xf numFmtId="0" fontId="2" fillId="0" borderId="4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48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vertical="center" wrapText="1" shrinkToFit="1"/>
    </xf>
    <xf numFmtId="0" fontId="2" fillId="0" borderId="44" xfId="0" applyFont="1" applyFill="1" applyBorder="1" applyAlignment="1">
      <alignment horizontal="center" vertical="center" wrapText="1"/>
    </xf>
    <xf numFmtId="169" fontId="3" fillId="0" borderId="44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2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1" fontId="2" fillId="0" borderId="31" xfId="0" applyNumberFormat="1" applyFont="1" applyFill="1" applyBorder="1" applyAlignment="1">
      <alignment horizontal="center" vertical="center" wrapText="1"/>
    </xf>
    <xf numFmtId="169" fontId="2" fillId="0" borderId="41" xfId="0" applyNumberFormat="1" applyFont="1" applyFill="1" applyBorder="1" applyAlignment="1">
      <alignment horizontal="center" vertical="center" wrapText="1"/>
    </xf>
    <xf numFmtId="169" fontId="2" fillId="0" borderId="31" xfId="0" applyNumberFormat="1" applyFont="1" applyFill="1" applyBorder="1" applyAlignment="1">
      <alignment horizontal="center" vertical="center" wrapText="1"/>
    </xf>
    <xf numFmtId="2" fontId="2" fillId="0" borderId="54" xfId="0" applyNumberFormat="1" applyFont="1" applyFill="1" applyBorder="1" applyAlignment="1">
      <alignment horizontal="center" vertical="center" wrapText="1"/>
    </xf>
    <xf numFmtId="169" fontId="2" fillId="0" borderId="40" xfId="0" applyNumberFormat="1" applyFont="1" applyFill="1" applyBorder="1" applyAlignment="1">
      <alignment horizontal="center" vertical="center" wrapText="1"/>
    </xf>
    <xf numFmtId="169" fontId="2" fillId="0" borderId="48" xfId="0" applyNumberFormat="1" applyFont="1" applyFill="1" applyBorder="1" applyAlignment="1">
      <alignment horizontal="center" vertical="center" wrapText="1"/>
    </xf>
    <xf numFmtId="169" fontId="2" fillId="0" borderId="54" xfId="0" applyNumberFormat="1" applyFont="1" applyFill="1" applyBorder="1" applyAlignment="1">
      <alignment horizontal="center" vertical="center" wrapText="1"/>
    </xf>
    <xf numFmtId="1" fontId="2" fillId="0" borderId="40" xfId="0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 wrapText="1"/>
    </xf>
    <xf numFmtId="169" fontId="2" fillId="0" borderId="37" xfId="0" applyNumberFormat="1" applyFont="1" applyFill="1" applyBorder="1" applyAlignment="1">
      <alignment horizontal="center" vertical="center" wrapText="1"/>
    </xf>
    <xf numFmtId="169" fontId="3" fillId="0" borderId="37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 shrinkToFit="1"/>
    </xf>
    <xf numFmtId="165" fontId="2" fillId="0" borderId="0" xfId="16" applyNumberFormat="1" applyFont="1" applyFill="1" applyAlignment="1">
      <alignment horizontal="left"/>
    </xf>
    <xf numFmtId="2" fontId="2" fillId="0" borderId="0" xfId="0" applyNumberFormat="1" applyFont="1" applyFill="1" applyAlignment="1">
      <alignment wrapText="1"/>
    </xf>
    <xf numFmtId="4" fontId="2" fillId="0" borderId="0" xfId="0" applyNumberFormat="1" applyFont="1" applyFill="1" applyAlignment="1">
      <alignment horizontal="center" wrapText="1"/>
    </xf>
    <xf numFmtId="1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wrapText="1"/>
    </xf>
    <xf numFmtId="165" fontId="12" fillId="0" borderId="0" xfId="16" applyNumberFormat="1" applyFont="1" applyFill="1" applyAlignment="1">
      <alignment horizontal="left"/>
    </xf>
    <xf numFmtId="165" fontId="12" fillId="0" borderId="0" xfId="0" applyNumberFormat="1" applyFont="1" applyFill="1" applyAlignment="1">
      <alignment wrapText="1"/>
    </xf>
    <xf numFmtId="4" fontId="12" fillId="0" borderId="0" xfId="0" applyNumberFormat="1" applyFont="1" applyFill="1" applyAlignment="1">
      <alignment horizontal="center" wrapText="1"/>
    </xf>
    <xf numFmtId="1" fontId="12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12" fillId="0" borderId="0" xfId="0" applyNumberFormat="1" applyFont="1" applyFill="1"/>
    <xf numFmtId="0" fontId="2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0" xfId="16" applyFont="1" applyFill="1" applyAlignment="1">
      <alignment horizontal="center" vertical="center" wrapText="1"/>
    </xf>
    <xf numFmtId="0" fontId="2" fillId="0" borderId="22" xfId="16" applyFont="1" applyFill="1" applyBorder="1" applyAlignment="1">
      <alignment horizontal="center" vertical="center" wrapText="1"/>
    </xf>
    <xf numFmtId="49" fontId="2" fillId="0" borderId="22" xfId="16" applyNumberFormat="1" applyFont="1" applyFill="1" applyBorder="1" applyAlignment="1">
      <alignment horizontal="center" vertical="center" wrapText="1"/>
    </xf>
    <xf numFmtId="49" fontId="2" fillId="0" borderId="22" xfId="16" applyNumberFormat="1" applyFont="1" applyFill="1" applyBorder="1" applyAlignment="1">
      <alignment horizontal="center"/>
    </xf>
    <xf numFmtId="49" fontId="2" fillId="0" borderId="22" xfId="16" applyNumberFormat="1" applyFont="1" applyFill="1" applyBorder="1" applyAlignment="1">
      <alignment horizontal="center" vertical="center"/>
    </xf>
    <xf numFmtId="0" fontId="2" fillId="0" borderId="22" xfId="16" applyFont="1" applyFill="1" applyBorder="1" applyAlignment="1">
      <alignment horizontal="center"/>
    </xf>
    <xf numFmtId="0" fontId="2" fillId="0" borderId="22" xfId="16" applyFont="1" applyFill="1" applyBorder="1" applyAlignment="1">
      <alignment horizontal="center" vertical="center"/>
    </xf>
    <xf numFmtId="169" fontId="2" fillId="0" borderId="22" xfId="2" applyNumberForma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169" fontId="2" fillId="0" borderId="32" xfId="0" applyNumberFormat="1" applyFont="1" applyFill="1" applyBorder="1" applyAlignment="1">
      <alignment horizontal="center" vertical="center" wrapText="1"/>
    </xf>
    <xf numFmtId="169" fontId="2" fillId="0" borderId="39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1" fillId="0" borderId="0" xfId="16" applyFont="1" applyFill="1"/>
    <xf numFmtId="0" fontId="18" fillId="0" borderId="0" xfId="16" applyFont="1" applyFill="1" applyAlignment="1">
      <alignment horizontal="center" vertical="center" wrapText="1"/>
    </xf>
    <xf numFmtId="0" fontId="21" fillId="0" borderId="0" xfId="16" applyFont="1" applyFill="1" applyAlignment="1">
      <alignment vertical="center"/>
    </xf>
    <xf numFmtId="0" fontId="2" fillId="0" borderId="0" xfId="16" applyFont="1" applyFill="1"/>
    <xf numFmtId="49" fontId="2" fillId="0" borderId="2" xfId="16" applyNumberFormat="1" applyFont="1" applyFill="1" applyBorder="1" applyAlignment="1">
      <alignment horizontal="center"/>
    </xf>
    <xf numFmtId="0" fontId="23" fillId="0" borderId="0" xfId="16" applyFont="1" applyFill="1"/>
    <xf numFmtId="0" fontId="24" fillId="0" borderId="0" xfId="16" applyFont="1" applyFill="1" applyAlignment="1">
      <alignment horizontal="center" vertical="center" wrapText="1"/>
    </xf>
    <xf numFmtId="0" fontId="2" fillId="0" borderId="22" xfId="16" applyFont="1" applyFill="1" applyBorder="1" applyAlignment="1">
      <alignment horizontal="center" vertical="top" wrapText="1"/>
    </xf>
    <xf numFmtId="0" fontId="2" fillId="0" borderId="26" xfId="16" applyFont="1" applyFill="1" applyBorder="1" applyAlignment="1">
      <alignment horizontal="center" vertical="center" textRotation="90" wrapText="1"/>
    </xf>
    <xf numFmtId="0" fontId="2" fillId="0" borderId="29" xfId="16" applyFont="1" applyFill="1" applyBorder="1" applyAlignment="1">
      <alignment horizontal="center" vertical="center" wrapText="1"/>
    </xf>
    <xf numFmtId="49" fontId="2" fillId="0" borderId="29" xfId="16" applyNumberFormat="1" applyFont="1" applyFill="1" applyBorder="1" applyAlignment="1">
      <alignment horizontal="center" vertical="center" wrapText="1"/>
    </xf>
    <xf numFmtId="49" fontId="2" fillId="0" borderId="23" xfId="16" applyNumberFormat="1" applyFont="1" applyFill="1" applyBorder="1" applyAlignment="1">
      <alignment horizontal="center" vertical="center" wrapText="1"/>
    </xf>
    <xf numFmtId="0" fontId="2" fillId="0" borderId="2" xfId="16" applyFont="1" applyFill="1" applyBorder="1" applyAlignment="1">
      <alignment horizontal="center" vertical="center" textRotation="90" wrapText="1"/>
    </xf>
    <xf numFmtId="0" fontId="21" fillId="0" borderId="0" xfId="0" applyFont="1" applyFill="1"/>
    <xf numFmtId="49" fontId="2" fillId="0" borderId="41" xfId="0" applyNumberFormat="1" applyFont="1" applyFill="1" applyBorder="1" applyAlignment="1">
      <alignment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4" fontId="2" fillId="0" borderId="51" xfId="0" applyNumberFormat="1" applyFont="1" applyFill="1" applyBorder="1" applyAlignment="1">
      <alignment horizontal="center" vertical="center" wrapText="1"/>
    </xf>
    <xf numFmtId="4" fontId="3" fillId="0" borderId="5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2" fillId="0" borderId="0" xfId="16" applyFont="1" applyFill="1" applyBorder="1" applyAlignment="1">
      <alignment horizontal="center" vertical="top"/>
    </xf>
    <xf numFmtId="0" fontId="2" fillId="0" borderId="21" xfId="16" applyFont="1" applyFill="1" applyBorder="1" applyAlignment="1">
      <alignment horizontal="center" vertical="top"/>
    </xf>
    <xf numFmtId="0" fontId="2" fillId="0" borderId="22" xfId="15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0" borderId="22" xfId="15" applyFont="1" applyFill="1" applyBorder="1" applyAlignment="1">
      <alignment horizontal="center" vertical="center" textRotation="90" wrapText="1"/>
    </xf>
    <xf numFmtId="0" fontId="2" fillId="0" borderId="22" xfId="15" applyFont="1" applyFill="1" applyBorder="1" applyAlignment="1">
      <alignment horizontal="center" vertical="center"/>
    </xf>
    <xf numFmtId="49" fontId="2" fillId="0" borderId="22" xfId="15" applyNumberFormat="1" applyFont="1" applyFill="1" applyBorder="1" applyAlignment="1">
      <alignment horizontal="center" vertical="center"/>
    </xf>
    <xf numFmtId="169" fontId="14" fillId="0" borderId="2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ill="1" applyAlignment="1">
      <alignment horizontal="center" vertical="center" wrapText="1"/>
    </xf>
    <xf numFmtId="4" fontId="2" fillId="0" borderId="0" xfId="16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2" fontId="2" fillId="0" borderId="0" xfId="0" applyNumberFormat="1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167" fontId="10" fillId="0" borderId="0" xfId="0" applyNumberFormat="1" applyFont="1" applyFill="1" applyAlignment="1">
      <alignment horizontal="center"/>
    </xf>
    <xf numFmtId="172" fontId="10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73" fontId="2" fillId="0" borderId="0" xfId="0" applyNumberFormat="1" applyFont="1" applyFill="1"/>
    <xf numFmtId="0" fontId="25" fillId="0" borderId="0" xfId="0" applyFont="1" applyFill="1" applyAlignment="1">
      <alignment horizontal="left" vertical="center" wrapText="1" shrinkToFit="1"/>
    </xf>
    <xf numFmtId="0" fontId="10" fillId="0" borderId="0" xfId="0" applyFont="1" applyFill="1"/>
    <xf numFmtId="172" fontId="10" fillId="0" borderId="0" xfId="0" applyNumberFormat="1" applyFont="1" applyFill="1"/>
    <xf numFmtId="0" fontId="18" fillId="0" borderId="0" xfId="23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34" fillId="0" borderId="0" xfId="16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27" applyFill="1" applyAlignment="1">
      <alignment horizontal="center"/>
    </xf>
    <xf numFmtId="0" fontId="2" fillId="0" borderId="0" xfId="27" applyFill="1" applyAlignment="1">
      <alignment horizontal="center" vertical="center"/>
    </xf>
    <xf numFmtId="0" fontId="2" fillId="0" borderId="0" xfId="15" applyFont="1" applyFill="1" applyBorder="1" applyAlignment="1">
      <alignment horizontal="center" vertical="center"/>
    </xf>
    <xf numFmtId="2" fontId="2" fillId="0" borderId="22" xfId="15" applyNumberFormat="1" applyFont="1" applyFill="1" applyBorder="1" applyAlignment="1">
      <alignment horizontal="center" vertical="center" textRotation="90" wrapText="1"/>
    </xf>
    <xf numFmtId="0" fontId="2" fillId="0" borderId="0" xfId="15" applyFont="1" applyFill="1" applyBorder="1" applyAlignment="1">
      <alignment horizontal="center" vertical="center" textRotation="90" wrapText="1"/>
    </xf>
    <xf numFmtId="16" fontId="2" fillId="0" borderId="22" xfId="15" applyNumberFormat="1" applyFont="1" applyFill="1" applyBorder="1" applyAlignment="1">
      <alignment horizontal="center" vertical="center"/>
    </xf>
    <xf numFmtId="2" fontId="2" fillId="0" borderId="22" xfId="15" applyNumberFormat="1" applyFont="1" applyFill="1" applyBorder="1" applyAlignment="1">
      <alignment horizontal="center" vertical="center"/>
    </xf>
    <xf numFmtId="49" fontId="2" fillId="0" borderId="0" xfId="15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169" fontId="2" fillId="0" borderId="43" xfId="0" applyNumberFormat="1" applyFont="1" applyFill="1" applyBorder="1" applyAlignment="1">
      <alignment horizontal="center" vertical="center" wrapText="1"/>
    </xf>
    <xf numFmtId="2" fontId="2" fillId="0" borderId="41" xfId="0" applyNumberFormat="1" applyFont="1" applyFill="1" applyBorder="1" applyAlignment="1">
      <alignment horizontal="center" vertical="center" wrapText="1"/>
    </xf>
    <xf numFmtId="169" fontId="3" fillId="0" borderId="43" xfId="0" applyNumberFormat="1" applyFont="1" applyFill="1" applyBorder="1" applyAlignment="1">
      <alignment horizontal="center" vertical="center" wrapText="1"/>
    </xf>
    <xf numFmtId="169" fontId="3" fillId="0" borderId="54" xfId="0" applyNumberFormat="1" applyFont="1" applyFill="1" applyBorder="1" applyAlignment="1">
      <alignment horizontal="center" vertical="center" wrapText="1"/>
    </xf>
    <xf numFmtId="0" fontId="2" fillId="0" borderId="0" xfId="27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15" applyFont="1" applyFill="1" applyAlignment="1">
      <alignment horizontal="center" vertical="center" wrapText="1"/>
    </xf>
    <xf numFmtId="49" fontId="2" fillId="0" borderId="0" xfId="15" applyNumberFormat="1" applyFont="1" applyFill="1" applyAlignment="1">
      <alignment horizontal="center" vertical="center"/>
    </xf>
    <xf numFmtId="49" fontId="2" fillId="0" borderId="32" xfId="15" applyNumberFormat="1" applyFont="1" applyFill="1" applyBorder="1" applyAlignment="1">
      <alignment horizontal="center" vertical="center"/>
    </xf>
    <xf numFmtId="2" fontId="2" fillId="0" borderId="43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Alignment="1">
      <alignment vertical="center"/>
    </xf>
    <xf numFmtId="0" fontId="2" fillId="0" borderId="51" xfId="0" applyFont="1" applyFill="1" applyBorder="1" applyAlignment="1">
      <alignment horizontal="center" vertical="center" wrapText="1"/>
    </xf>
    <xf numFmtId="0" fontId="28" fillId="0" borderId="0" xfId="0" applyFont="1" applyFill="1"/>
    <xf numFmtId="49" fontId="30" fillId="0" borderId="22" xfId="17" applyNumberFormat="1" applyFont="1" applyFill="1" applyBorder="1" applyAlignment="1">
      <alignment horizontal="center" vertical="center"/>
    </xf>
    <xf numFmtId="49" fontId="30" fillId="0" borderId="51" xfId="17" applyNumberFormat="1" applyFont="1" applyFill="1" applyBorder="1" applyAlignment="1">
      <alignment horizontal="center" vertical="center"/>
    </xf>
    <xf numFmtId="49" fontId="30" fillId="0" borderId="45" xfId="17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top"/>
    </xf>
    <xf numFmtId="2" fontId="2" fillId="0" borderId="53" xfId="26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vertical="center"/>
    </xf>
    <xf numFmtId="0" fontId="36" fillId="0" borderId="0" xfId="0" applyFont="1" applyFill="1"/>
    <xf numFmtId="0" fontId="28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32" fillId="0" borderId="0" xfId="16" applyFont="1" applyFill="1" applyAlignment="1">
      <alignment horizontal="center" vertical="center"/>
    </xf>
    <xf numFmtId="0" fontId="2" fillId="0" borderId="0" xfId="16" applyFont="1" applyFill="1" applyAlignment="1">
      <alignment horizontal="center" vertical="top"/>
    </xf>
    <xf numFmtId="0" fontId="2" fillId="0" borderId="4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0" borderId="2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3" fillId="0" borderId="0" xfId="16" applyFont="1" applyFill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top"/>
    </xf>
    <xf numFmtId="0" fontId="2" fillId="0" borderId="26" xfId="16" applyFont="1" applyFill="1" applyBorder="1" applyAlignment="1">
      <alignment horizontal="center" vertical="top" wrapText="1"/>
    </xf>
    <xf numFmtId="0" fontId="2" fillId="0" borderId="1" xfId="16" applyFont="1" applyFill="1" applyBorder="1" applyAlignment="1">
      <alignment horizontal="center" vertical="top" wrapText="1"/>
    </xf>
    <xf numFmtId="0" fontId="2" fillId="0" borderId="2" xfId="16" applyFont="1" applyFill="1" applyBorder="1" applyAlignment="1">
      <alignment horizontal="center" vertical="top" wrapText="1"/>
    </xf>
    <xf numFmtId="0" fontId="2" fillId="0" borderId="29" xfId="16" applyFont="1" applyFill="1" applyBorder="1" applyAlignment="1">
      <alignment horizontal="center" vertical="center" wrapText="1"/>
    </xf>
    <xf numFmtId="0" fontId="2" fillId="0" borderId="30" xfId="16" applyFont="1" applyFill="1" applyBorder="1" applyAlignment="1">
      <alignment horizontal="center" vertical="center" wrapText="1"/>
    </xf>
    <xf numFmtId="0" fontId="2" fillId="0" borderId="23" xfId="16" applyFont="1" applyFill="1" applyBorder="1" applyAlignment="1">
      <alignment horizontal="center" vertical="center" wrapText="1"/>
    </xf>
    <xf numFmtId="0" fontId="2" fillId="0" borderId="29" xfId="16" applyFont="1" applyFill="1" applyBorder="1" applyAlignment="1">
      <alignment horizontal="center" vertical="center"/>
    </xf>
    <xf numFmtId="0" fontId="2" fillId="0" borderId="30" xfId="16" applyFont="1" applyFill="1" applyBorder="1" applyAlignment="1">
      <alignment horizontal="center" vertical="center"/>
    </xf>
    <xf numFmtId="0" fontId="2" fillId="0" borderId="23" xfId="16" applyFont="1" applyFill="1" applyBorder="1" applyAlignment="1">
      <alignment horizontal="center" vertical="center"/>
    </xf>
    <xf numFmtId="0" fontId="21" fillId="0" borderId="29" xfId="16" applyFont="1" applyFill="1" applyBorder="1" applyAlignment="1">
      <alignment horizontal="center" vertical="center"/>
    </xf>
    <xf numFmtId="0" fontId="21" fillId="0" borderId="30" xfId="16" applyFont="1" applyFill="1" applyBorder="1" applyAlignment="1">
      <alignment horizontal="center" vertical="center"/>
    </xf>
    <xf numFmtId="0" fontId="21" fillId="0" borderId="23" xfId="16" applyFont="1" applyFill="1" applyBorder="1" applyAlignment="1">
      <alignment horizontal="center" vertical="center"/>
    </xf>
    <xf numFmtId="0" fontId="14" fillId="0" borderId="0" xfId="16" applyFont="1" applyFill="1" applyAlignment="1">
      <alignment horizontal="center" vertical="center" wrapText="1"/>
    </xf>
    <xf numFmtId="0" fontId="32" fillId="0" borderId="0" xfId="16" applyFont="1" applyFill="1" applyAlignment="1">
      <alignment horizontal="center" vertical="center" wrapText="1"/>
    </xf>
    <xf numFmtId="0" fontId="3" fillId="0" borderId="0" xfId="16" applyFont="1" applyFill="1" applyAlignment="1">
      <alignment horizontal="center" vertical="center" wrapText="1"/>
    </xf>
    <xf numFmtId="49" fontId="2" fillId="0" borderId="22" xfId="16" applyNumberFormat="1" applyFont="1" applyFill="1" applyBorder="1" applyAlignment="1">
      <alignment horizontal="center" vertical="center" wrapText="1"/>
    </xf>
    <xf numFmtId="0" fontId="2" fillId="0" borderId="22" xfId="16" applyFont="1" applyFill="1" applyBorder="1" applyAlignment="1">
      <alignment horizontal="center" vertical="center" wrapText="1"/>
    </xf>
    <xf numFmtId="0" fontId="2" fillId="0" borderId="26" xfId="16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 wrapText="1"/>
    </xf>
    <xf numFmtId="0" fontId="2" fillId="0" borderId="2" xfId="16" applyFont="1" applyFill="1" applyBorder="1" applyAlignment="1">
      <alignment horizontal="center" vertical="center" wrapText="1"/>
    </xf>
    <xf numFmtId="0" fontId="18" fillId="0" borderId="0" xfId="16" applyFont="1" applyFill="1" applyAlignment="1">
      <alignment horizontal="center" vertical="center" wrapText="1"/>
    </xf>
    <xf numFmtId="0" fontId="14" fillId="0" borderId="0" xfId="16" applyFont="1" applyFill="1" applyAlignment="1">
      <alignment horizontal="center" vertical="center"/>
    </xf>
    <xf numFmtId="0" fontId="14" fillId="0" borderId="0" xfId="16" applyFont="1" applyFill="1" applyAlignment="1">
      <alignment horizontal="center"/>
    </xf>
    <xf numFmtId="0" fontId="17" fillId="0" borderId="0" xfId="16" applyFont="1" applyFill="1" applyAlignment="1">
      <alignment horizontal="center" vertical="top"/>
    </xf>
    <xf numFmtId="0" fontId="21" fillId="0" borderId="0" xfId="0" applyFont="1" applyFill="1" applyAlignment="1">
      <alignment horizontal="left" wrapText="1"/>
    </xf>
    <xf numFmtId="0" fontId="24" fillId="0" borderId="0" xfId="16" applyFont="1" applyFill="1" applyAlignment="1">
      <alignment horizontal="center" vertical="center" wrapText="1"/>
    </xf>
    <xf numFmtId="0" fontId="16" fillId="0" borderId="0" xfId="16" applyFont="1" applyFill="1" applyAlignment="1">
      <alignment horizontal="center" vertical="center"/>
    </xf>
    <xf numFmtId="0" fontId="16" fillId="0" borderId="0" xfId="16" applyFont="1" applyFill="1" applyAlignment="1">
      <alignment horizontal="center"/>
    </xf>
    <xf numFmtId="0" fontId="15" fillId="0" borderId="0" xfId="16" applyFont="1" applyFill="1" applyAlignment="1">
      <alignment horizontal="center" vertical="center"/>
    </xf>
    <xf numFmtId="49" fontId="2" fillId="0" borderId="26" xfId="16" applyNumberFormat="1" applyFont="1" applyFill="1" applyBorder="1" applyAlignment="1">
      <alignment horizontal="center" vertical="center" wrapText="1"/>
    </xf>
    <xf numFmtId="49" fontId="2" fillId="0" borderId="1" xfId="16" applyNumberFormat="1" applyFont="1" applyFill="1" applyBorder="1" applyAlignment="1">
      <alignment horizontal="center" vertical="center" wrapText="1"/>
    </xf>
    <xf numFmtId="49" fontId="2" fillId="0" borderId="2" xfId="16" applyNumberFormat="1" applyFont="1" applyFill="1" applyBorder="1" applyAlignment="1">
      <alignment horizontal="center" vertical="center" wrapText="1"/>
    </xf>
    <xf numFmtId="0" fontId="18" fillId="0" borderId="0" xfId="23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4" fillId="0" borderId="0" xfId="16" applyFont="1" applyFill="1" applyAlignment="1">
      <alignment horizontal="center" vertical="center"/>
    </xf>
    <xf numFmtId="0" fontId="2" fillId="0" borderId="0" xfId="16" applyFont="1" applyFill="1" applyBorder="1" applyAlignment="1">
      <alignment horizontal="center" vertical="top"/>
    </xf>
    <xf numFmtId="0" fontId="2" fillId="0" borderId="26" xfId="15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 wrapText="1"/>
    </xf>
    <xf numFmtId="0" fontId="2" fillId="0" borderId="29" xfId="15" applyFont="1" applyFill="1" applyBorder="1" applyAlignment="1">
      <alignment horizontal="center" vertical="center"/>
    </xf>
    <xf numFmtId="0" fontId="2" fillId="0" borderId="30" xfId="15" applyFont="1" applyFill="1" applyBorder="1" applyAlignment="1">
      <alignment horizontal="center" vertical="center"/>
    </xf>
    <xf numFmtId="0" fontId="2" fillId="0" borderId="23" xfId="15" applyFont="1" applyFill="1" applyBorder="1" applyAlignment="1">
      <alignment horizontal="center" vertical="center"/>
    </xf>
    <xf numFmtId="0" fontId="2" fillId="0" borderId="29" xfId="15" applyFont="1" applyFill="1" applyBorder="1" applyAlignment="1">
      <alignment horizontal="center" vertical="center" wrapText="1"/>
    </xf>
    <xf numFmtId="0" fontId="2" fillId="0" borderId="30" xfId="15" applyFont="1" applyFill="1" applyBorder="1" applyAlignment="1">
      <alignment horizontal="center" vertical="center" wrapText="1"/>
    </xf>
    <xf numFmtId="0" fontId="2" fillId="0" borderId="23" xfId="15" applyFont="1" applyFill="1" applyBorder="1" applyAlignment="1">
      <alignment horizontal="center" vertical="center" wrapText="1"/>
    </xf>
    <xf numFmtId="0" fontId="2" fillId="0" borderId="22" xfId="15" applyFont="1" applyFill="1" applyBorder="1" applyAlignment="1">
      <alignment horizontal="center" vertical="center"/>
    </xf>
    <xf numFmtId="0" fontId="2" fillId="0" borderId="49" xfId="15" applyFont="1" applyFill="1" applyBorder="1" applyAlignment="1">
      <alignment horizontal="center" vertical="center"/>
    </xf>
    <xf numFmtId="0" fontId="2" fillId="0" borderId="4" xfId="15" applyFont="1" applyFill="1" applyBorder="1" applyAlignment="1">
      <alignment horizontal="center" vertical="center"/>
    </xf>
    <xf numFmtId="0" fontId="2" fillId="0" borderId="21" xfId="15" applyFont="1" applyFill="1" applyBorder="1" applyAlignment="1">
      <alignment horizontal="center" vertical="center"/>
    </xf>
    <xf numFmtId="0" fontId="18" fillId="0" borderId="0" xfId="23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2" fillId="0" borderId="0" xfId="27" applyFill="1" applyAlignment="1">
      <alignment horizontal="center"/>
    </xf>
    <xf numFmtId="0" fontId="2" fillId="0" borderId="22" xfId="15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4" xfId="15" applyFont="1" applyFill="1" applyBorder="1" applyAlignment="1">
      <alignment horizontal="center" vertical="center"/>
    </xf>
    <xf numFmtId="0" fontId="2" fillId="0" borderId="33" xfId="15" applyFont="1" applyFill="1" applyBorder="1" applyAlignment="1">
      <alignment horizontal="center" vertical="center"/>
    </xf>
    <xf numFmtId="0" fontId="2" fillId="0" borderId="35" xfId="15" applyFont="1" applyFill="1" applyBorder="1" applyAlignment="1">
      <alignment horizontal="center" vertical="center"/>
    </xf>
    <xf numFmtId="0" fontId="2" fillId="0" borderId="29" xfId="27" applyFill="1" applyBorder="1" applyAlignment="1">
      <alignment horizontal="center" vertical="center"/>
    </xf>
    <xf numFmtId="0" fontId="2" fillId="0" borderId="30" xfId="27" applyFill="1" applyBorder="1" applyAlignment="1">
      <alignment horizontal="center" vertical="center"/>
    </xf>
    <xf numFmtId="0" fontId="2" fillId="0" borderId="33" xfId="27" applyFill="1" applyBorder="1" applyAlignment="1">
      <alignment horizontal="center" vertical="center"/>
    </xf>
    <xf numFmtId="0" fontId="2" fillId="0" borderId="50" xfId="27" applyFill="1" applyBorder="1" applyAlignment="1">
      <alignment horizontal="center" vertical="center"/>
    </xf>
    <xf numFmtId="0" fontId="2" fillId="0" borderId="23" xfId="27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27" applyFont="1" applyFill="1" applyAlignment="1">
      <alignment horizontal="center" vertical="center"/>
    </xf>
    <xf numFmtId="0" fontId="14" fillId="0" borderId="0" xfId="23" applyFont="1" applyFill="1" applyAlignment="1">
      <alignment horizontal="center"/>
    </xf>
    <xf numFmtId="0" fontId="2" fillId="0" borderId="0" xfId="16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center"/>
    </xf>
  </cellXfs>
  <cellStyles count="28">
    <cellStyle name="Normal_прил 1.1" xfId="9"/>
    <cellStyle name="Денежный 2" xfId="22"/>
    <cellStyle name="Обычный" xfId="0" builtinId="0"/>
    <cellStyle name="Обычный 10" xfId="24"/>
    <cellStyle name="Обычный 105 2" xfId="20"/>
    <cellStyle name="Обычный 19" xfId="21"/>
    <cellStyle name="Обычный 2" xfId="1"/>
    <cellStyle name="Обычный 2 2" xfId="12"/>
    <cellStyle name="Обычный 2 2 2 10 2" xfId="19"/>
    <cellStyle name="Обычный 2 26" xfId="5"/>
    <cellStyle name="Обычный 2 3" xfId="25"/>
    <cellStyle name="Обычный 3" xfId="2"/>
    <cellStyle name="Обычный 3 2" xfId="17"/>
    <cellStyle name="Обычный 4" xfId="13"/>
    <cellStyle name="Обычный 4 2" xfId="23"/>
    <cellStyle name="Обычный 5" xfId="15"/>
    <cellStyle name="Обычный 6 2 3" xfId="18"/>
    <cellStyle name="Обычный 7" xfId="16"/>
    <cellStyle name="Обычный 8" xfId="14"/>
    <cellStyle name="Обычный_Форматы по компаниям_last" xfId="27"/>
    <cellStyle name="Примечание 3 2 2 2" xfId="6"/>
    <cellStyle name="Процентный 2" xfId="10"/>
    <cellStyle name="Стиль 1" xfId="11"/>
    <cellStyle name="Финансовый" xfId="26" builtinId="3"/>
    <cellStyle name="Финансовый 2" xfId="7"/>
    <cellStyle name="Финансовый 2 5" xfId="4"/>
    <cellStyle name="Финансовый 2 5 2" xfId="8"/>
    <cellStyle name="Финансовый 3" xfId="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usernames" Target="revisions/userNames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1.xml"/><Relationship Id="rId47" Type="http://schemas.openxmlformats.org/officeDocument/2006/relationships/revisionLog" Target="revisionLog46.xml"/><Relationship Id="rId50" Type="http://schemas.openxmlformats.org/officeDocument/2006/relationships/revisionLog" Target="revisionLog49.xml"/><Relationship Id="rId55" Type="http://schemas.openxmlformats.org/officeDocument/2006/relationships/revisionLog" Target="revisionLog54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37" Type="http://schemas.openxmlformats.org/officeDocument/2006/relationships/revisionLog" Target="revisionLog37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40" Type="http://schemas.openxmlformats.org/officeDocument/2006/relationships/revisionLog" Target="revisionLog1.xml"/><Relationship Id="rId45" Type="http://schemas.openxmlformats.org/officeDocument/2006/relationships/revisionLog" Target="revisionLog44.xml"/><Relationship Id="rId53" Type="http://schemas.openxmlformats.org/officeDocument/2006/relationships/revisionLog" Target="revisionLog52.xml"/><Relationship Id="rId58" Type="http://schemas.openxmlformats.org/officeDocument/2006/relationships/revisionLog" Target="revisionLog57.xml"/><Relationship Id="rId5" Type="http://schemas.openxmlformats.org/officeDocument/2006/relationships/revisionLog" Target="revisionLog5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2.xml"/><Relationship Id="rId48" Type="http://schemas.openxmlformats.org/officeDocument/2006/relationships/revisionLog" Target="revisionLog47.xml"/><Relationship Id="rId56" Type="http://schemas.openxmlformats.org/officeDocument/2006/relationships/revisionLog" Target="revisionLog55.xml"/><Relationship Id="rId8" Type="http://schemas.openxmlformats.org/officeDocument/2006/relationships/revisionLog" Target="revisionLog8.xml"/><Relationship Id="rId51" Type="http://schemas.openxmlformats.org/officeDocument/2006/relationships/revisionLog" Target="revisionLog50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5.xml"/><Relationship Id="rId59" Type="http://schemas.openxmlformats.org/officeDocument/2006/relationships/revisionLog" Target="revisionLog58.xml"/><Relationship Id="rId20" Type="http://schemas.openxmlformats.org/officeDocument/2006/relationships/revisionLog" Target="revisionLog20.xml"/><Relationship Id="rId41" Type="http://schemas.openxmlformats.org/officeDocument/2006/relationships/revisionLog" Target="revisionLog40.xml"/><Relationship Id="rId54" Type="http://schemas.openxmlformats.org/officeDocument/2006/relationships/revisionLog" Target="revisionLog53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8.xml"/><Relationship Id="rId57" Type="http://schemas.openxmlformats.org/officeDocument/2006/relationships/revisionLog" Target="revisionLog56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3.xml"/><Relationship Id="rId52" Type="http://schemas.openxmlformats.org/officeDocument/2006/relationships/revisionLog" Target="revisionLog5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C620ECD-B75C-462B-8477-213323A75A61}" diskRevisions="1" revisionId="5444" version="59" protected="1">
  <header guid="{73E7EFA5-71AA-4241-AE44-5190A642DA41}" dateTime="2025-04-30T09:58:04" maxSheetId="12" userName="Лера" r:id="rId2" minRId="1" maxRId="116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4F6B40E0-7C35-4C20-8DEC-16CA18967220}" dateTime="2025-04-30T10:15:36" maxSheetId="12" userName="Лера" r:id="rId3" minRId="117" maxRId="595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96533AD6-A920-4A40-8DD4-4AC322D8EE5C}" dateTime="2025-04-30T11:19:46" maxSheetId="12" userName="Лера" r:id="rId4" minRId="596" maxRId="875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D8325632-427D-4C47-8D3B-455A57013380}" dateTime="2025-04-30T11:26:54" maxSheetId="12" userName="Лера" r:id="rId5" minRId="876" maxRId="1246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6759EAE1-0B6C-4529-A298-A647F2D369F9}" dateTime="2025-04-30T11:38:44" maxSheetId="12" userName="Лера" r:id="rId6" minRId="1247" maxRId="2731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CE6AF35E-6B64-4F58-93F3-897069A794BA}" dateTime="2025-04-30T11:39:36" maxSheetId="12" userName="Лера" r:id="rId7" minRId="2732" maxRId="2750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C3878EE5-AC73-44C1-B256-0E51C6E13122}" dateTime="2025-04-30T11:40:24" maxSheetId="12" userName="Лера" r:id="rId8" minRId="2751" maxRId="2774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068A5ABE-C856-4BF2-BAB4-8BA25356DB0A}" dateTime="2025-04-30T11:42:32" maxSheetId="12" userName="Лера" r:id="rId9" minRId="2775" maxRId="2802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CA1F247F-1822-4939-ACFF-DFCD96D116BB}" dateTime="2025-04-30T11:42:50" maxSheetId="12" userName="Лера" r:id="rId10" minRId="2803" maxRId="2818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A0353052-9BB3-454A-A1E1-048F45109171}" dateTime="2025-04-30T11:43:14" maxSheetId="12" userName="Лера" r:id="rId11" minRId="2819" maxRId="2834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4C389CB0-BDAD-405C-BCB1-88DB392F2B63}" dateTime="2025-04-30T12:02:46" maxSheetId="12" userName="Лера" r:id="rId12" minRId="2835" maxRId="3410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EAC61ED6-E87B-42E3-A7EA-D3D9E962BFAF}" dateTime="2025-04-30T12:09:41" maxSheetId="12" userName="Лера" r:id="rId13" minRId="3411" maxRId="3608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3FBAF2B9-DF16-4FDB-9B0A-EFF3707E7A59}" dateTime="2025-04-30T12:17:47" maxSheetId="12" userName="Лера" r:id="rId14" minRId="3609" maxRId="4068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81D736A5-80C8-49CA-948D-1DE0128040B3}" dateTime="2025-04-30T12:23:16" maxSheetId="12" userName="Лера" r:id="rId15" minRId="4069" maxRId="4072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F7F31B91-0790-4861-B17F-997051BD9554}" dateTime="2025-04-30T12:35:50" maxSheetId="12" userName="Лера" r:id="rId16" minRId="4073" maxRId="4108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F4540CAB-3F63-4106-B657-7F146DE3AC33}" dateTime="2025-04-30T12:43:55" maxSheetId="12" userName="Лера" r:id="rId17" minRId="4109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45BCE6A8-E0FB-4CD8-B281-21383311F27B}" dateTime="2025-04-30T12:46:54" maxSheetId="12" userName="Лера" r:id="rId18" minRId="4110" maxRId="4129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C2470AF7-A57F-4384-9513-7585A96A0C1E}" dateTime="2025-04-30T12:53:10" maxSheetId="12" userName="Лера" r:id="rId19" minRId="4130" maxRId="4137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1175FC5E-DD98-49B5-8B20-952DA2C7FE5E}" dateTime="2025-04-30T12:58:10" maxSheetId="12" userName="Лера" r:id="rId20" minRId="4138" maxRId="4152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ED78DA78-8B15-40D0-9123-995BF83FE87A}" dateTime="2025-04-30T13:02:54" maxSheetId="12" userName="Лера" r:id="rId21" minRId="4153" maxRId="4154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923E0030-2D30-4C02-9F32-820CF427E065}" dateTime="2025-04-30T13:03:49" maxSheetId="12" userName="Лера" r:id="rId22" minRId="4155" maxRId="4172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760D9152-BC1F-486D-B39D-08165614BA84}" dateTime="2025-04-30T13:05:20" maxSheetId="12" userName="Лера" r:id="rId23" minRId="4173" maxRId="4178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A0570595-EB73-4FCA-939F-0E58FAA48CAC}" dateTime="2025-04-30T13:06:52" maxSheetId="12" userName="Лера" r:id="rId24" minRId="4179" maxRId="4186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3550C962-B630-4C4B-A74F-8EA71CD5F1CD}" dateTime="2025-04-30T13:12:55" maxSheetId="12" userName="Лера" r:id="rId25" minRId="4187" maxRId="4430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065E7BF9-DDBE-432A-914E-3BC5A35721BC}" dateTime="2025-04-30T13:15:49" maxSheetId="12" userName="Лера" r:id="rId26" minRId="4431" maxRId="4461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998CCB8C-EB56-4F42-B49D-38910918A3A6}" dateTime="2025-04-30T13:25:25" maxSheetId="12" userName="Лера" r:id="rId27" minRId="4462" maxRId="4601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8486EA21-7A41-4E5F-B6E3-88588ABC0890}" dateTime="2025-04-30T13:25:56" maxSheetId="12" userName="Лера" r:id="rId28" minRId="4602" maxRId="4649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61BD85C4-53C0-40C1-9A00-C3A76F994983}" dateTime="2025-04-30T13:30:22" maxSheetId="12" userName="Лера" r:id="rId29" minRId="4650" maxRId="4689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68BCA045-10E6-4713-A9AC-5717E054D3C0}" dateTime="2025-04-30T13:36:05" maxSheetId="12" userName="Лера" r:id="rId30" minRId="4690" maxRId="4692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F2CD6A22-F79C-48FA-BD96-8132C9650606}" dateTime="2025-04-30T13:37:03" maxSheetId="12" userName="Лера" r:id="rId31" minRId="4693" maxRId="4719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A37D4D2B-B0C0-4831-A4FC-DE17F110BA5D}" dateTime="2025-04-30T13:40:43" maxSheetId="12" userName="Лера" r:id="rId32" minRId="4720" maxRId="4725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717833C8-44CF-4F6C-9139-994A2213DFCD}" dateTime="2025-04-30T13:41:56" maxSheetId="12" userName="Лера" r:id="rId33" minRId="4726" maxRId="4728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95692F37-0C58-4991-8F1E-E3ACF6AA9B5D}" dateTime="2025-04-30T13:44:47" maxSheetId="12" userName="Лера" r:id="rId34" minRId="4729" maxRId="4740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B4ABA092-4FF0-49A2-96E0-2D9950D19BE6}" dateTime="2025-04-30T13:48:17" maxSheetId="12" userName="Лера" r:id="rId35" minRId="4741" maxRId="4758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E344F73C-115B-4D5A-95DA-4364FC68C73B}" dateTime="2025-04-30T13:49:47" maxSheetId="12" userName="Лера" r:id="rId36" minRId="4759" maxRId="4776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66372879-7B5C-4FE2-A667-EA644B71925F}" dateTime="2025-04-30T13:58:10" maxSheetId="12" userName="Лера" r:id="rId37" minRId="4777" maxRId="5284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F86D0FDF-D38E-4281-8132-9E170FF3497C}" dateTime="2025-04-30T14:07:14" maxSheetId="13" userName="Лера" r:id="rId38" minRId="5285" maxRId="5425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834ADFFA-EA9D-4D89-9319-6A92F45C2FCA}" dateTime="2025-04-30T14:16:04" maxSheetId="13" userName="Лера" r:id="rId39" minRId="5426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CDD7579B-F159-434E-91A2-2ADD5312EBCC}" dateTime="2025-04-30T14:17:14" maxSheetId="13" userName="Лера" r:id="rId40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8B868C12-1EA2-4FC6-A8F7-BEE9E498F9C8}" dateTime="2025-04-30T14:17:29" maxSheetId="13" userName="Лера" r:id="rId41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0B9DF52E-FCA3-4CBF-B2DD-F27BBA41F941}" dateTime="2025-04-30T14:17:42" maxSheetId="13" userName="Лера" r:id="rId42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C45A3DDD-6A1D-44DB-A808-DE569F7BE3D2}" dateTime="2025-04-30T14:17:56" maxSheetId="13" userName="Лера" r:id="rId43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97BA7414-8F54-4542-8C3D-5546339AFB8B}" dateTime="2025-04-30T14:18:15" maxSheetId="13" userName="Лера" r:id="rId44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F67026D7-88A8-4A5B-B41C-72CAE48807A2}" dateTime="2025-04-30T14:18:27" maxSheetId="13" userName="Лера" r:id="rId45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AE69AB6A-677E-4A7D-8A7B-D3735662CA4B}" dateTime="2025-04-30T14:18:34" maxSheetId="13" userName="Лера" r:id="rId46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AF628C25-CB49-4960-98AA-22BEA7CB45C2}" dateTime="2025-04-30T14:18:39" maxSheetId="13" userName="Лера" r:id="rId47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AC1DA075-794E-4866-A3BA-CF045D5204C7}" dateTime="2025-04-30T14:18:53" maxSheetId="13" userName="Лера" r:id="rId48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F6CF4946-E629-4376-8C87-BCB8D394D85B}" dateTime="2025-04-30T14:19:02" maxSheetId="13" userName="Лера" r:id="rId49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765829C3-4D16-4A50-B911-619A3B445DAE}" dateTime="2025-04-30T14:19:13" maxSheetId="13" userName="Лера" r:id="rId50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6935D17A-6ED9-4E1E-8AB2-D9454BD58F49}" dateTime="2025-04-30T14:19:35" maxSheetId="13" userName="Лера" r:id="rId51" minRId="5427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E9D21735-25B6-4B60-94FD-AD71D98FDD20}" dateTime="2025-04-30T14:20:13" maxSheetId="13" userName="Лера" r:id="rId52" minRId="5428" maxRId="5429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A7BE3661-8038-4EEC-8EBC-FF64D1C2DC67}" dateTime="2025-04-30T14:20:26" maxSheetId="13" userName="Лера" r:id="rId53" minRId="5430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A642F820-5CCA-434B-A9A9-2C05DC3D3185}" dateTime="2025-04-30T14:20:39" maxSheetId="13" userName="Лера" r:id="rId54" minRId="5431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97FAADEA-1A61-4DC1-9E6D-97167E42C641}" dateTime="2025-04-30T14:20:52" maxSheetId="13" userName="Лера" r:id="rId55" minRId="5432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57F2CFEA-0BD3-4246-88A1-B1C656B4FF57}" dateTime="2025-04-30T14:21:16" maxSheetId="13" userName="Лера" r:id="rId56" minRId="5433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BB3A6569-41DB-43AE-8E40-3FF31C88C5F9}" dateTime="2025-04-30T14:24:45" maxSheetId="13" userName="Лера" r:id="rId57" minRId="5434" maxRId="5435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03CBB7C7-2648-407C-9487-C824834F67F5}" dateTime="2025-04-30T14:27:30" maxSheetId="13" userName="Лера" r:id="rId58" minRId="5436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5C620ECD-B75C-462B-8477-213323A75A61}" dateTime="2025-04-30T14:50:20" maxSheetId="13" userName="Лера" r:id="rId59" minRId="5437" maxRId="5444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>
    <dxf>
      <fill>
        <patternFill patternType="none">
          <bgColor auto="1"/>
        </patternFill>
      </fill>
    </dxf>
  </rfmt>
  <rcv guid="{FC68BDD2-F512-4524-8E29-BBFD503F0B23}" action="delete"/>
  <rcv guid="{FC68BDD2-F512-4524-8E29-BBFD503F0B2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30">
    <oc r="D74">
      <v>2026</v>
    </oc>
    <nc r="D74" t="inlineStr">
      <is>
        <t>2025</t>
      </is>
    </nc>
  </rcc>
  <rcc rId="2" sId="1">
    <oc r="E74" t="inlineStr">
      <is>
        <t>2026</t>
      </is>
    </oc>
    <nc r="E74" t="inlineStr">
      <is>
        <t>2025</t>
      </is>
    </nc>
  </rcc>
  <rcc rId="3" sId="1">
    <oc r="D53">
      <v>2026</v>
    </oc>
    <nc r="D53">
      <v>2025</v>
    </nc>
  </rcc>
  <rcc rId="4" sId="1">
    <oc r="D54">
      <v>2026</v>
    </oc>
    <nc r="D54">
      <v>2025</v>
    </nc>
  </rcc>
  <rcc rId="5" sId="1">
    <oc r="D55">
      <v>2026</v>
    </oc>
    <nc r="D55">
      <v>2025</v>
    </nc>
  </rcc>
  <rcc rId="6" sId="1">
    <oc r="D56">
      <v>2026</v>
    </oc>
    <nc r="D56">
      <v>2025</v>
    </nc>
  </rcc>
  <rcc rId="7" sId="1">
    <oc r="D57">
      <v>2026</v>
    </oc>
    <nc r="D57">
      <v>2025</v>
    </nc>
  </rcc>
  <rcc rId="8" sId="1">
    <oc r="D58">
      <v>2026</v>
    </oc>
    <nc r="D58">
      <v>2025</v>
    </nc>
  </rcc>
  <rcc rId="9" sId="1" odxf="1" dxf="1" numFmtId="30">
    <oc r="E53">
      <v>2026</v>
    </oc>
    <nc r="E53">
      <v>2025</v>
    </nc>
    <odxf>
      <numFmt numFmtId="0" formatCode="General"/>
    </odxf>
    <ndxf>
      <numFmt numFmtId="30" formatCode="@"/>
    </ndxf>
  </rcc>
  <rcc rId="10" sId="1" odxf="1" dxf="1" numFmtId="30">
    <oc r="E54">
      <v>2026</v>
    </oc>
    <nc r="E54">
      <v>2025</v>
    </nc>
    <odxf>
      <numFmt numFmtId="0" formatCode="General"/>
    </odxf>
    <ndxf>
      <numFmt numFmtId="30" formatCode="@"/>
    </ndxf>
  </rcc>
  <rcc rId="11" sId="1" odxf="1" dxf="1" numFmtId="30">
    <oc r="E55">
      <v>2026</v>
    </oc>
    <nc r="E55">
      <v>2025</v>
    </nc>
    <odxf>
      <numFmt numFmtId="0" formatCode="General"/>
    </odxf>
    <ndxf>
      <numFmt numFmtId="30" formatCode="@"/>
    </ndxf>
  </rcc>
  <rcc rId="12" sId="1" odxf="1" dxf="1" numFmtId="30">
    <oc r="E56">
      <v>2026</v>
    </oc>
    <nc r="E56">
      <v>2025</v>
    </nc>
    <odxf>
      <numFmt numFmtId="0" formatCode="General"/>
    </odxf>
    <ndxf>
      <numFmt numFmtId="30" formatCode="@"/>
    </ndxf>
  </rcc>
  <rcc rId="13" sId="1" odxf="1" dxf="1" numFmtId="30">
    <oc r="E57">
      <v>2026</v>
    </oc>
    <nc r="E57">
      <v>2025</v>
    </nc>
    <odxf>
      <numFmt numFmtId="0" formatCode="General"/>
    </odxf>
    <ndxf>
      <numFmt numFmtId="30" formatCode="@"/>
    </ndxf>
  </rcc>
  <rcc rId="14" sId="1" odxf="1" dxf="1" numFmtId="30">
    <oc r="E58">
      <v>2026</v>
    </oc>
    <nc r="E58">
      <v>2025</v>
    </nc>
    <odxf>
      <numFmt numFmtId="0" formatCode="General"/>
    </odxf>
    <ndxf>
      <numFmt numFmtId="30" formatCode="@"/>
    </ndxf>
  </rcc>
  <rcc rId="15" sId="1">
    <oc r="G55">
      <f>0.58530164+0.02</f>
    </oc>
    <nc r="G55">
      <f>1.240164+0.02</f>
    </nc>
  </rcc>
  <rcc rId="16" sId="1">
    <oc r="G56">
      <f>1.03319562+0.02</f>
    </oc>
    <nc r="G56">
      <f>1.23319562+0.02</f>
    </nc>
  </rcc>
  <rcc rId="17" sId="1" odxf="1" dxf="1">
    <oc r="D61">
      <v>2027</v>
    </oc>
    <nc r="D61">
      <v>2026</v>
    </nc>
    <odxf/>
    <ndxf/>
  </rcc>
  <rcc rId="18" sId="1" odxf="1" dxf="1">
    <oc r="D62">
      <v>2027</v>
    </oc>
    <nc r="D62">
      <v>2026</v>
    </nc>
    <odxf/>
    <ndxf/>
  </rcc>
  <rcc rId="19" sId="1" odxf="1" dxf="1">
    <oc r="D63">
      <v>2027</v>
    </oc>
    <nc r="D63">
      <v>2026</v>
    </nc>
    <odxf/>
    <ndxf/>
  </rcc>
  <rcc rId="20" sId="1" odxf="1" dxf="1">
    <oc r="D64">
      <v>2027</v>
    </oc>
    <nc r="D64">
      <v>2026</v>
    </nc>
    <odxf/>
    <ndxf/>
  </rcc>
  <rcc rId="21" sId="1" odxf="1" dxf="1">
    <oc r="D65">
      <v>2028</v>
    </oc>
    <nc r="D65">
      <v>2026</v>
    </nc>
    <odxf/>
    <ndxf/>
  </rcc>
  <rcc rId="22" sId="1" odxf="1" dxf="1">
    <oc r="D66">
      <v>2028</v>
    </oc>
    <nc r="D66">
      <v>2026</v>
    </nc>
    <odxf/>
    <ndxf/>
  </rcc>
  <rcc rId="23" sId="1" odxf="1" dxf="1">
    <oc r="E61">
      <v>2027</v>
    </oc>
    <nc r="E61">
      <v>2026</v>
    </nc>
    <odxf/>
    <ndxf/>
  </rcc>
  <rcc rId="24" sId="1" odxf="1" dxf="1">
    <oc r="E62">
      <v>2027</v>
    </oc>
    <nc r="E62">
      <v>2026</v>
    </nc>
    <odxf/>
    <ndxf/>
  </rcc>
  <rcc rId="25" sId="1" odxf="1" dxf="1">
    <oc r="E63">
      <v>2027</v>
    </oc>
    <nc r="E63">
      <v>2026</v>
    </nc>
    <odxf/>
    <ndxf/>
  </rcc>
  <rcc rId="26" sId="1" odxf="1" dxf="1">
    <oc r="E64">
      <v>2027</v>
    </oc>
    <nc r="E64">
      <v>2026</v>
    </nc>
    <odxf/>
    <ndxf/>
  </rcc>
  <rcc rId="27" sId="1" odxf="1" dxf="1">
    <oc r="E65">
      <v>2028</v>
    </oc>
    <nc r="E65">
      <v>2026</v>
    </nc>
    <odxf/>
    <ndxf/>
  </rcc>
  <rcc rId="28" sId="1" odxf="1" dxf="1">
    <oc r="E66">
      <v>2028</v>
    </oc>
    <nc r="E66">
      <v>2026</v>
    </nc>
    <odxf/>
    <ndxf/>
  </rcc>
  <rcc rId="29" sId="1">
    <oc r="D67">
      <v>2028</v>
    </oc>
    <nc r="D67">
      <v>2027</v>
    </nc>
  </rcc>
  <rcc rId="30" sId="1">
    <oc r="E67">
      <v>2028</v>
    </oc>
    <nc r="E67">
      <v>2027</v>
    </nc>
  </rcc>
  <rcc rId="31" sId="1">
    <oc r="D68">
      <v>2028</v>
    </oc>
    <nc r="D68">
      <v>2027</v>
    </nc>
  </rcc>
  <rcc rId="32" sId="1">
    <oc r="D69">
      <v>2029</v>
    </oc>
    <nc r="D69">
      <v>2027</v>
    </nc>
  </rcc>
  <rcc rId="33" sId="1">
    <oc r="D70">
      <v>2029</v>
    </oc>
    <nc r="D70">
      <v>2027</v>
    </nc>
  </rcc>
  <rcc rId="34" sId="1">
    <oc r="D71">
      <v>2029</v>
    </oc>
    <nc r="D71">
      <v>2027</v>
    </nc>
  </rcc>
  <rcc rId="35" sId="1">
    <oc r="D72">
      <v>2029</v>
    </oc>
    <nc r="D72">
      <v>2027</v>
    </nc>
  </rcc>
  <rcc rId="36" sId="1">
    <oc r="E68">
      <v>2028</v>
    </oc>
    <nc r="E68">
      <v>2027</v>
    </nc>
  </rcc>
  <rcc rId="37" sId="1">
    <oc r="E69">
      <v>2029</v>
    </oc>
    <nc r="E69">
      <v>2027</v>
    </nc>
  </rcc>
  <rcc rId="38" sId="1">
    <oc r="E70">
      <v>2029</v>
    </oc>
    <nc r="E70">
      <v>2027</v>
    </nc>
  </rcc>
  <rcc rId="39" sId="1">
    <oc r="E71">
      <v>2029</v>
    </oc>
    <nc r="E71">
      <v>2027</v>
    </nc>
  </rcc>
  <rcc rId="40" sId="1">
    <oc r="E72">
      <v>2029</v>
    </oc>
    <nc r="E72">
      <v>2027</v>
    </nc>
  </rcc>
  <rrc rId="41" sId="1" ref="A73:XFD73" action="insertRow"/>
  <rrc rId="42" sId="1" ref="A73:XFD73" action="insertRow"/>
  <rrc rId="43" sId="1" ref="A73:XFD74" action="insertRow"/>
  <rrc rId="44" sId="1" ref="A73:XFD76" action="insertRow"/>
  <rcc rId="45" sId="1" odxf="1" dxf="1">
    <nc r="A73" t="inlineStr">
      <is>
        <t>1.2.1.25</t>
      </is>
    </nc>
    <odxf/>
    <ndxf/>
  </rcc>
  <rcc rId="46" sId="1" odxf="1" dxf="1">
    <nc r="A74" t="inlineStr">
      <is>
        <t>1.2.1.26</t>
      </is>
    </nc>
    <odxf/>
    <ndxf/>
  </rcc>
  <rcc rId="47" sId="1" odxf="1" dxf="1">
    <nc r="A75" t="inlineStr">
      <is>
        <t>1.2.1.27</t>
      </is>
    </nc>
    <odxf/>
    <ndxf/>
  </rcc>
  <rcc rId="48" sId="1" odxf="1" dxf="1">
    <nc r="A76" t="inlineStr">
      <is>
        <t>1.2.1.28</t>
      </is>
    </nc>
    <odxf/>
    <ndxf/>
  </rcc>
  <rcc rId="49" sId="1" odxf="1" dxf="1">
    <nc r="A77" t="inlineStr">
      <is>
        <t>1.2.1.29</t>
      </is>
    </nc>
    <odxf/>
    <ndxf/>
  </rcc>
  <rcc rId="50" sId="1" odxf="1" dxf="1">
    <nc r="A78" t="inlineStr">
      <is>
        <t>1.2.1.30</t>
      </is>
    </nc>
    <odxf/>
    <ndxf/>
  </rcc>
  <rcc rId="51" sId="1" odxf="1" dxf="1">
    <nc r="A79" t="inlineStr">
      <is>
        <t>1.2.1.31</t>
      </is>
    </nc>
    <odxf/>
    <ndxf/>
  </rcc>
  <rcc rId="52" sId="1" odxf="1" dxf="1">
    <nc r="A80" t="inlineStr">
      <is>
        <t>1.2.1.32</t>
      </is>
    </nc>
    <odxf/>
    <ndxf/>
  </rcc>
  <rcc rId="53" sId="1" odxf="1" dxf="1">
    <nc r="C73" t="inlineStr">
      <is>
        <t>1-2-1-25</t>
      </is>
    </nc>
    <odxf/>
    <ndxf/>
  </rcc>
  <rcc rId="54" sId="1" odxf="1" dxf="1">
    <nc r="C74" t="inlineStr">
      <is>
        <t>1-2-1-26</t>
      </is>
    </nc>
    <odxf/>
    <ndxf/>
  </rcc>
  <rcc rId="55" sId="1" odxf="1" dxf="1">
    <nc r="C75" t="inlineStr">
      <is>
        <t>1-2-1-27</t>
      </is>
    </nc>
    <odxf/>
    <ndxf/>
  </rcc>
  <rcc rId="56" sId="1" odxf="1" dxf="1">
    <nc r="C76" t="inlineStr">
      <is>
        <t>1-2-1-28</t>
      </is>
    </nc>
    <odxf/>
    <ndxf/>
  </rcc>
  <rcc rId="57" sId="1" odxf="1" dxf="1">
    <nc r="C77" t="inlineStr">
      <is>
        <t>1-2-1-29</t>
      </is>
    </nc>
    <odxf/>
    <ndxf/>
  </rcc>
  <rcc rId="58" sId="1" odxf="1" dxf="1">
    <nc r="C78" t="inlineStr">
      <is>
        <t>1-2-1-30</t>
      </is>
    </nc>
    <odxf/>
    <ndxf/>
  </rcc>
  <rcc rId="59" sId="1" odxf="1" dxf="1">
    <nc r="C79" t="inlineStr">
      <is>
        <t>1-2-1-31</t>
      </is>
    </nc>
    <odxf/>
    <ndxf/>
  </rcc>
  <rcc rId="60" sId="1" odxf="1" dxf="1">
    <nc r="C80" t="inlineStr">
      <is>
        <t>1-2-1-32</t>
      </is>
    </nc>
    <odxf/>
    <ndxf/>
  </rcc>
  <rcc rId="61" sId="1">
    <nc r="D73">
      <v>2028</v>
    </nc>
  </rcc>
  <rcc rId="62" sId="1">
    <nc r="E73">
      <v>2028</v>
    </nc>
  </rcc>
  <rcc rId="63" sId="1">
    <nc r="D74">
      <v>2028</v>
    </nc>
  </rcc>
  <rcc rId="64" sId="1">
    <nc r="E74">
      <v>2028</v>
    </nc>
  </rcc>
  <rcc rId="65" sId="1">
    <nc r="D75">
      <v>2028</v>
    </nc>
  </rcc>
  <rcc rId="66" sId="1">
    <nc r="E75">
      <v>2028</v>
    </nc>
  </rcc>
  <rcc rId="67" sId="1">
    <nc r="D76">
      <v>2028</v>
    </nc>
  </rcc>
  <rcc rId="68" sId="1">
    <nc r="E76">
      <v>2028</v>
    </nc>
  </rcc>
  <rcc rId="69" sId="1">
    <nc r="D77">
      <v>2029</v>
    </nc>
  </rcc>
  <rcc rId="70" sId="1">
    <nc r="E77">
      <v>2029</v>
    </nc>
  </rcc>
  <rcc rId="71" sId="1">
    <nc r="D78">
      <v>2029</v>
    </nc>
  </rcc>
  <rcc rId="72" sId="1">
    <nc r="E78">
      <v>2029</v>
    </nc>
  </rcc>
  <rcc rId="73" sId="1">
    <nc r="D79">
      <v>2029</v>
    </nc>
  </rcc>
  <rcc rId="74" sId="1">
    <nc r="E79">
      <v>2029</v>
    </nc>
  </rcc>
  <rcc rId="75" sId="1">
    <nc r="D80">
      <v>2029</v>
    </nc>
  </rcc>
  <rcc rId="76" sId="1">
    <nc r="E80">
      <v>2029</v>
    </nc>
  </rcc>
  <rcc rId="77" sId="1" odxf="1" dxf="1">
    <nc r="H73" t="inlineStr">
      <is>
        <t>нд</t>
      </is>
    </nc>
    <odxf/>
    <ndxf/>
  </rcc>
  <rcc rId="78" sId="1" odxf="1" dxf="1">
    <nc r="H74" t="inlineStr">
      <is>
        <t>нд</t>
      </is>
    </nc>
    <odxf/>
    <ndxf/>
  </rcc>
  <rcc rId="79" sId="1" odxf="1" dxf="1">
    <nc r="H75" t="inlineStr">
      <is>
        <t>нд</t>
      </is>
    </nc>
    <odxf/>
    <ndxf/>
  </rcc>
  <rcc rId="80" sId="1" odxf="1" dxf="1">
    <nc r="H76" t="inlineStr">
      <is>
        <t>нд</t>
      </is>
    </nc>
    <odxf/>
    <ndxf/>
  </rcc>
  <rcc rId="81" sId="1" odxf="1" dxf="1">
    <nc r="H77" t="inlineStr">
      <is>
        <t>нд</t>
      </is>
    </nc>
    <odxf/>
    <ndxf/>
  </rcc>
  <rcc rId="82" sId="1" odxf="1" dxf="1">
    <nc r="H78" t="inlineStr">
      <is>
        <t>нд</t>
      </is>
    </nc>
    <odxf/>
    <ndxf/>
  </rcc>
  <rcc rId="83" sId="1" odxf="1" dxf="1">
    <nc r="H79" t="inlineStr">
      <is>
        <t>нд</t>
      </is>
    </nc>
    <odxf/>
    <ndxf/>
  </rcc>
  <rcc rId="84" sId="1" odxf="1" dxf="1">
    <nc r="H80" t="inlineStr">
      <is>
        <t>нд</t>
      </is>
    </nc>
    <odxf/>
    <ndxf/>
  </rcc>
  <rcc rId="85" sId="1">
    <nc r="G73">
      <f>8752900/1000000</f>
    </nc>
  </rcc>
  <rcc rId="86" sId="1">
    <nc r="G74">
      <f>9904712/1000000</f>
    </nc>
  </rcc>
  <rcc rId="87" sId="1">
    <nc r="G76">
      <f>7316018/1000000</f>
    </nc>
  </rcc>
  <rcc rId="88" sId="1">
    <nc r="G75">
      <f>11820980/1000000</f>
    </nc>
  </rcc>
  <rcc rId="89" sId="1" odxf="1" dxf="1">
    <nc r="I73">
      <f>G73</f>
    </nc>
    <odxf/>
    <ndxf/>
  </rcc>
  <rcc rId="90" sId="1" odxf="1" dxf="1">
    <nc r="I74">
      <f>G74</f>
    </nc>
    <odxf/>
    <ndxf/>
  </rcc>
  <rcc rId="91" sId="1" odxf="1" dxf="1">
    <nc r="I75">
      <f>G75</f>
    </nc>
    <odxf/>
    <ndxf/>
  </rcc>
  <rcc rId="92" sId="1" odxf="1" dxf="1">
    <nc r="I76">
      <f>G76</f>
    </nc>
    <odxf/>
    <ndxf/>
  </rcc>
  <rcc rId="93" sId="1" odxf="1" dxf="1">
    <nc r="I77">
      <f>G77</f>
    </nc>
    <odxf/>
    <ndxf/>
  </rcc>
  <rcc rId="94" sId="1" odxf="1" dxf="1">
    <nc r="I78">
      <f>G78</f>
    </nc>
    <odxf/>
    <ndxf/>
  </rcc>
  <rcc rId="95" sId="1" odxf="1" dxf="1">
    <nc r="I79">
      <f>G79</f>
    </nc>
    <odxf/>
    <ndxf/>
  </rcc>
  <rcc rId="96" sId="1" odxf="1" dxf="1">
    <nc r="I80">
      <f>G80</f>
    </nc>
    <odxf/>
    <ndxf/>
  </rcc>
  <rcc rId="97" sId="1" odxf="1" dxf="1" numFmtId="4">
    <nc r="J73">
      <v>0</v>
    </nc>
    <odxf/>
    <ndxf/>
  </rcc>
  <rcc rId="98" sId="1" odxf="1" dxf="1" numFmtId="4">
    <nc r="J74">
      <v>0</v>
    </nc>
    <odxf/>
    <ndxf/>
  </rcc>
  <rcc rId="99" sId="1" odxf="1" dxf="1" numFmtId="4">
    <nc r="J75">
      <v>0</v>
    </nc>
    <odxf/>
    <ndxf/>
  </rcc>
  <rcc rId="100" sId="1" odxf="1" dxf="1" numFmtId="4">
    <nc r="J76">
      <v>0</v>
    </nc>
    <odxf/>
    <ndxf/>
  </rcc>
  <rcc rId="101" sId="1" odxf="1" dxf="1" numFmtId="4">
    <nc r="J77">
      <v>0</v>
    </nc>
    <odxf/>
    <ndxf/>
  </rcc>
  <rcc rId="102" sId="1" odxf="1" dxf="1" numFmtId="4">
    <nc r="J78">
      <v>0</v>
    </nc>
    <odxf/>
    <ndxf/>
  </rcc>
  <rcc rId="103" sId="1" odxf="1" dxf="1" numFmtId="4">
    <nc r="J79">
      <v>0</v>
    </nc>
    <odxf/>
    <ndxf/>
  </rcc>
  <rcc rId="104" sId="1" odxf="1" dxf="1" numFmtId="4">
    <nc r="J80">
      <v>0</v>
    </nc>
    <odxf/>
    <ndxf/>
  </rcc>
  <rcc rId="105" sId="1" numFmtId="4">
    <nc r="F73">
      <v>0</v>
    </nc>
  </rcc>
  <rcc rId="106" sId="1" numFmtId="4">
    <nc r="F74">
      <v>0</v>
    </nc>
  </rcc>
  <rcc rId="107" sId="1" numFmtId="4">
    <nc r="F75">
      <v>0</v>
    </nc>
  </rcc>
  <rcc rId="108" sId="1" numFmtId="4">
    <nc r="F76">
      <v>0</v>
    </nc>
  </rcc>
  <rcc rId="109" sId="1" numFmtId="4">
    <nc r="F77">
      <v>0</v>
    </nc>
  </rcc>
  <rcc rId="110" sId="1" numFmtId="4">
    <nc r="F78">
      <v>0</v>
    </nc>
  </rcc>
  <rcc rId="111" sId="1" numFmtId="4">
    <nc r="F79">
      <v>0</v>
    </nc>
  </rcc>
  <rcc rId="112" sId="1" numFmtId="4">
    <nc r="F80">
      <v>0</v>
    </nc>
  </rcc>
  <rcc rId="113" sId="1">
    <nc r="G77">
      <f>9451016/1000000</f>
    </nc>
  </rcc>
  <rcc rId="114" sId="1">
    <nc r="G78">
      <f>8904530/1000000</f>
    </nc>
  </rcc>
  <rcc rId="115" sId="1">
    <nc r="G79">
      <f>10011845/1000000</f>
    </nc>
  </rcc>
  <rcc rId="116" sId="1">
    <nc r="G80">
      <f>9420016/1000000</f>
    </nc>
  </rcc>
  <rcv guid="{FC68BDD2-F512-4524-8E29-BBFD503F0B23}" action="delete"/>
  <rcv guid="{FC68BDD2-F512-4524-8E29-BBFD503F0B2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" sId="1" odxf="1" dxf="1" numFmtId="4">
    <nc r="K73">
      <v>0</v>
    </nc>
    <odxf/>
    <ndxf/>
  </rcc>
  <rcc rId="118" sId="1" odxf="1" dxf="1" numFmtId="4">
    <nc r="L73">
      <v>0</v>
    </nc>
    <odxf/>
    <ndxf/>
  </rcc>
  <rcc rId="119" sId="1" odxf="1" dxf="1" numFmtId="4">
    <nc r="M73">
      <v>0</v>
    </nc>
    <odxf/>
    <ndxf/>
  </rcc>
  <rcc rId="120" sId="1" odxf="1" dxf="1" numFmtId="4">
    <nc r="N73">
      <v>0</v>
    </nc>
    <odxf/>
    <ndxf/>
  </rcc>
  <rcc rId="121" sId="1" odxf="1" dxf="1" numFmtId="4">
    <nc r="O73">
      <v>0</v>
    </nc>
    <odxf/>
    <ndxf/>
  </rcc>
  <rcc rId="122" sId="1" odxf="1" dxf="1" numFmtId="4">
    <nc r="P73">
      <v>0</v>
    </nc>
    <odxf/>
    <ndxf/>
  </rcc>
  <rcc rId="123" sId="1" odxf="1" dxf="1" numFmtId="4">
    <nc r="Q73">
      <v>0</v>
    </nc>
    <odxf/>
    <ndxf/>
  </rcc>
  <rcc rId="124" sId="1" odxf="1" dxf="1" numFmtId="4">
    <nc r="R73">
      <v>0</v>
    </nc>
    <odxf/>
    <ndxf/>
  </rcc>
  <rcc rId="125" sId="1" odxf="1" dxf="1" numFmtId="4">
    <nc r="S73">
      <v>0</v>
    </nc>
    <odxf/>
    <ndxf/>
  </rcc>
  <rcc rId="126" sId="1" odxf="1" dxf="1" numFmtId="4">
    <nc r="T73">
      <v>0</v>
    </nc>
    <odxf/>
    <ndxf/>
  </rcc>
  <rcc rId="127" sId="1" odxf="1" dxf="1" numFmtId="4">
    <nc r="U73">
      <v>0</v>
    </nc>
    <odxf>
      <border outline="0">
        <top/>
      </border>
    </odxf>
    <ndxf>
      <border outline="0">
        <top style="thin">
          <color indexed="64"/>
        </top>
      </border>
    </ndxf>
  </rcc>
  <rcc rId="128" sId="1" odxf="1" dxf="1" numFmtId="4">
    <nc r="V73">
      <v>0</v>
    </nc>
    <odxf>
      <border outline="0">
        <top/>
      </border>
    </odxf>
    <ndxf>
      <border outline="0">
        <top style="thin">
          <color indexed="64"/>
        </top>
      </border>
    </ndxf>
  </rcc>
  <rcc rId="129" sId="1" odxf="1" dxf="1" numFmtId="4">
    <nc r="W73">
      <v>0</v>
    </nc>
    <odxf>
      <border outline="0">
        <top/>
      </border>
    </odxf>
    <ndxf>
      <border outline="0">
        <top style="thin">
          <color indexed="64"/>
        </top>
      </border>
    </ndxf>
  </rcc>
  <rcc rId="130" sId="1" odxf="1" dxf="1" numFmtId="4">
    <nc r="X73">
      <v>0</v>
    </nc>
    <odxf>
      <border outline="0">
        <top/>
      </border>
    </odxf>
    <ndxf>
      <border outline="0">
        <top style="thin">
          <color indexed="64"/>
        </top>
      </border>
    </ndxf>
  </rcc>
  <rcc rId="131" sId="1" odxf="1" dxf="1" numFmtId="4">
    <nc r="Y73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Z73" start="0" length="0">
    <dxf>
      <border outline="0">
        <top style="thin">
          <color indexed="64"/>
        </top>
      </border>
    </dxf>
  </rfmt>
  <rcc rId="132" sId="1" odxf="1" dxf="1" numFmtId="4">
    <nc r="AA73">
      <v>0</v>
    </nc>
    <odxf>
      <border outline="0">
        <top/>
      </border>
    </odxf>
    <ndxf>
      <border outline="0">
        <top style="thin">
          <color indexed="64"/>
        </top>
      </border>
    </ndxf>
  </rcc>
  <rcc rId="133" sId="1" odxf="1" dxf="1" numFmtId="4">
    <nc r="AB73">
      <v>0</v>
    </nc>
    <odxf>
      <border outline="0">
        <top/>
      </border>
    </odxf>
    <ndxf>
      <border outline="0">
        <top style="thin">
          <color indexed="64"/>
        </top>
      </border>
    </ndxf>
  </rcc>
  <rcc rId="134" sId="1" odxf="1" dxf="1" numFmtId="4">
    <nc r="AC73">
      <v>0</v>
    </nc>
    <odxf>
      <border outline="0">
        <top/>
      </border>
    </odxf>
    <ndxf>
      <border outline="0">
        <top style="thin">
          <color indexed="64"/>
        </top>
      </border>
    </ndxf>
  </rcc>
  <rcc rId="135" sId="1" odxf="1" dxf="1" numFmtId="4">
    <nc r="AD73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AE73" start="0" length="0">
    <dxf>
      <border outline="0">
        <top style="thin">
          <color indexed="64"/>
        </top>
      </border>
    </dxf>
  </rfmt>
  <rcc rId="136" sId="1" odxf="1" dxf="1" numFmtId="4">
    <nc r="AF73">
      <v>0</v>
    </nc>
    <odxf>
      <border outline="0">
        <top/>
      </border>
    </odxf>
    <ndxf>
      <border outline="0">
        <top style="thin">
          <color indexed="64"/>
        </top>
      </border>
    </ndxf>
  </rcc>
  <rcc rId="137" sId="1" odxf="1" dxf="1" numFmtId="4">
    <nc r="AG73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AH73" start="0" length="0">
    <dxf>
      <border outline="0">
        <top style="thin">
          <color indexed="64"/>
        </top>
      </border>
    </dxf>
  </rfmt>
  <rfmt sheetId="1" sqref="AI73" start="0" length="0">
    <dxf>
      <border outline="0">
        <top style="thin">
          <color indexed="64"/>
        </top>
      </border>
    </dxf>
  </rfmt>
  <rcc rId="138" sId="1" odxf="1" dxf="1" numFmtId="4">
    <nc r="K74">
      <v>0</v>
    </nc>
    <odxf/>
    <ndxf/>
  </rcc>
  <rcc rId="139" sId="1" odxf="1" dxf="1" numFmtId="4">
    <nc r="L74">
      <v>0</v>
    </nc>
    <odxf/>
    <ndxf/>
  </rcc>
  <rcc rId="140" sId="1" odxf="1" dxf="1" numFmtId="4">
    <nc r="M74">
      <v>0</v>
    </nc>
    <odxf/>
    <ndxf/>
  </rcc>
  <rcc rId="141" sId="1" odxf="1" dxf="1" numFmtId="4">
    <nc r="N74">
      <v>0</v>
    </nc>
    <odxf/>
    <ndxf/>
  </rcc>
  <rcc rId="142" sId="1" odxf="1" dxf="1" numFmtId="4">
    <nc r="O74">
      <v>0</v>
    </nc>
    <odxf/>
    <ndxf/>
  </rcc>
  <rcc rId="143" sId="1" odxf="1" dxf="1" numFmtId="4">
    <nc r="P74">
      <v>0</v>
    </nc>
    <odxf/>
    <ndxf/>
  </rcc>
  <rcc rId="144" sId="1" odxf="1" dxf="1" numFmtId="4">
    <nc r="Q74">
      <v>0</v>
    </nc>
    <odxf/>
    <ndxf/>
  </rcc>
  <rcc rId="145" sId="1" odxf="1" dxf="1" numFmtId="4">
    <nc r="R74">
      <v>0</v>
    </nc>
    <odxf/>
    <ndxf/>
  </rcc>
  <rcc rId="146" sId="1" odxf="1" dxf="1" numFmtId="4">
    <nc r="S74">
      <v>0</v>
    </nc>
    <odxf/>
    <ndxf/>
  </rcc>
  <rcc rId="147" sId="1" odxf="1" dxf="1" numFmtId="4">
    <nc r="T74">
      <v>0</v>
    </nc>
    <odxf/>
    <ndxf/>
  </rcc>
  <rcc rId="148" sId="1" odxf="1" dxf="1" numFmtId="4">
    <nc r="U74">
      <v>0</v>
    </nc>
    <odxf>
      <border outline="0">
        <top/>
      </border>
    </odxf>
    <ndxf>
      <border outline="0">
        <top style="thin">
          <color indexed="64"/>
        </top>
      </border>
    </ndxf>
  </rcc>
  <rcc rId="149" sId="1" odxf="1" dxf="1" numFmtId="4">
    <nc r="V74">
      <v>0</v>
    </nc>
    <odxf>
      <border outline="0">
        <top/>
      </border>
    </odxf>
    <ndxf>
      <border outline="0">
        <top style="thin">
          <color indexed="64"/>
        </top>
      </border>
    </ndxf>
  </rcc>
  <rcc rId="150" sId="1" odxf="1" dxf="1" numFmtId="4">
    <nc r="W74">
      <v>0</v>
    </nc>
    <odxf>
      <border outline="0">
        <top/>
      </border>
    </odxf>
    <ndxf>
      <border outline="0">
        <top style="thin">
          <color indexed="64"/>
        </top>
      </border>
    </ndxf>
  </rcc>
  <rcc rId="151" sId="1" odxf="1" dxf="1" numFmtId="4">
    <nc r="X74">
      <v>0</v>
    </nc>
    <odxf>
      <border outline="0">
        <top/>
      </border>
    </odxf>
    <ndxf>
      <border outline="0">
        <top style="thin">
          <color indexed="64"/>
        </top>
      </border>
    </ndxf>
  </rcc>
  <rcc rId="152" sId="1" odxf="1" dxf="1" numFmtId="4">
    <nc r="Y74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Z74" start="0" length="0">
    <dxf>
      <border outline="0">
        <top style="thin">
          <color indexed="64"/>
        </top>
      </border>
    </dxf>
  </rfmt>
  <rcc rId="153" sId="1" odxf="1" dxf="1" numFmtId="4">
    <nc r="AA74">
      <v>0</v>
    </nc>
    <odxf>
      <border outline="0">
        <top/>
      </border>
    </odxf>
    <ndxf>
      <border outline="0">
        <top style="thin">
          <color indexed="64"/>
        </top>
      </border>
    </ndxf>
  </rcc>
  <rcc rId="154" sId="1" odxf="1" dxf="1" numFmtId="4">
    <nc r="AB74">
      <v>0</v>
    </nc>
    <odxf>
      <border outline="0">
        <top/>
      </border>
    </odxf>
    <ndxf>
      <border outline="0">
        <top style="thin">
          <color indexed="64"/>
        </top>
      </border>
    </ndxf>
  </rcc>
  <rcc rId="155" sId="1" odxf="1" dxf="1" numFmtId="4">
    <nc r="AC74">
      <v>0</v>
    </nc>
    <odxf>
      <border outline="0">
        <top/>
      </border>
    </odxf>
    <ndxf>
      <border outline="0">
        <top style="thin">
          <color indexed="64"/>
        </top>
      </border>
    </ndxf>
  </rcc>
  <rcc rId="156" sId="1" odxf="1" dxf="1" numFmtId="4">
    <nc r="AD74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AE74" start="0" length="0">
    <dxf>
      <border outline="0">
        <top style="thin">
          <color indexed="64"/>
        </top>
      </border>
    </dxf>
  </rfmt>
  <rcc rId="157" sId="1" odxf="1" dxf="1" numFmtId="4">
    <nc r="AF74">
      <v>0</v>
    </nc>
    <odxf>
      <border outline="0">
        <top/>
      </border>
    </odxf>
    <ndxf>
      <border outline="0">
        <top style="thin">
          <color indexed="64"/>
        </top>
      </border>
    </ndxf>
  </rcc>
  <rcc rId="158" sId="1" odxf="1" dxf="1" numFmtId="4">
    <nc r="AG74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AH74" start="0" length="0">
    <dxf>
      <border outline="0">
        <top style="thin">
          <color indexed="64"/>
        </top>
      </border>
    </dxf>
  </rfmt>
  <rfmt sheetId="1" sqref="AI74" start="0" length="0">
    <dxf>
      <border outline="0">
        <top style="thin">
          <color indexed="64"/>
        </top>
      </border>
    </dxf>
  </rfmt>
  <rcc rId="159" sId="1" odxf="1" dxf="1" numFmtId="4">
    <nc r="K75">
      <v>0</v>
    </nc>
    <odxf/>
    <ndxf/>
  </rcc>
  <rcc rId="160" sId="1" odxf="1" dxf="1" numFmtId="4">
    <nc r="L75">
      <v>0</v>
    </nc>
    <odxf/>
    <ndxf/>
  </rcc>
  <rcc rId="161" sId="1" odxf="1" dxf="1" numFmtId="4">
    <nc r="M75">
      <v>0</v>
    </nc>
    <odxf/>
    <ndxf/>
  </rcc>
  <rcc rId="162" sId="1" odxf="1" dxf="1" numFmtId="4">
    <nc r="N75">
      <v>0</v>
    </nc>
    <odxf/>
    <ndxf/>
  </rcc>
  <rcc rId="163" sId="1" odxf="1" dxf="1" numFmtId="4">
    <nc r="O75">
      <v>0</v>
    </nc>
    <odxf/>
    <ndxf/>
  </rcc>
  <rcc rId="164" sId="1" odxf="1" dxf="1" numFmtId="4">
    <nc r="P75">
      <v>0</v>
    </nc>
    <odxf/>
    <ndxf/>
  </rcc>
  <rcc rId="165" sId="1" odxf="1" dxf="1" numFmtId="4">
    <nc r="Q75">
      <v>0</v>
    </nc>
    <odxf/>
    <ndxf/>
  </rcc>
  <rcc rId="166" sId="1" odxf="1" dxf="1" numFmtId="4">
    <nc r="R75">
      <v>0</v>
    </nc>
    <odxf/>
    <ndxf/>
  </rcc>
  <rcc rId="167" sId="1" odxf="1" dxf="1" numFmtId="4">
    <nc r="S75">
      <v>0</v>
    </nc>
    <odxf/>
    <ndxf/>
  </rcc>
  <rcc rId="168" sId="1" odxf="1" dxf="1" numFmtId="4">
    <nc r="T75">
      <v>0</v>
    </nc>
    <odxf/>
    <ndxf/>
  </rcc>
  <rcc rId="169" sId="1" odxf="1" dxf="1" numFmtId="4">
    <nc r="U75">
      <v>0</v>
    </nc>
    <odxf>
      <border outline="0">
        <top/>
      </border>
    </odxf>
    <ndxf>
      <border outline="0">
        <top style="thin">
          <color indexed="64"/>
        </top>
      </border>
    </ndxf>
  </rcc>
  <rcc rId="170" sId="1" odxf="1" dxf="1" numFmtId="4">
    <nc r="V75">
      <v>0</v>
    </nc>
    <odxf>
      <border outline="0">
        <top/>
      </border>
    </odxf>
    <ndxf>
      <border outline="0">
        <top style="thin">
          <color indexed="64"/>
        </top>
      </border>
    </ndxf>
  </rcc>
  <rcc rId="171" sId="1" odxf="1" dxf="1" numFmtId="4">
    <nc r="W75">
      <v>0</v>
    </nc>
    <odxf>
      <border outline="0">
        <top/>
      </border>
    </odxf>
    <ndxf>
      <border outline="0">
        <top style="thin">
          <color indexed="64"/>
        </top>
      </border>
    </ndxf>
  </rcc>
  <rcc rId="172" sId="1" odxf="1" dxf="1" numFmtId="4">
    <nc r="X75">
      <v>0</v>
    </nc>
    <odxf>
      <border outline="0">
        <top/>
      </border>
    </odxf>
    <ndxf>
      <border outline="0">
        <top style="thin">
          <color indexed="64"/>
        </top>
      </border>
    </ndxf>
  </rcc>
  <rcc rId="173" sId="1" odxf="1" dxf="1" numFmtId="4">
    <nc r="Y75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Z75" start="0" length="0">
    <dxf>
      <border outline="0">
        <top style="thin">
          <color indexed="64"/>
        </top>
      </border>
    </dxf>
  </rfmt>
  <rcc rId="174" sId="1" odxf="1" dxf="1" numFmtId="4">
    <nc r="AA75">
      <v>0</v>
    </nc>
    <odxf>
      <border outline="0">
        <top/>
      </border>
    </odxf>
    <ndxf>
      <border outline="0">
        <top style="thin">
          <color indexed="64"/>
        </top>
      </border>
    </ndxf>
  </rcc>
  <rcc rId="175" sId="1" odxf="1" dxf="1" numFmtId="4">
    <nc r="AB75">
      <v>0</v>
    </nc>
    <odxf>
      <border outline="0">
        <top/>
      </border>
    </odxf>
    <ndxf>
      <border outline="0">
        <top style="thin">
          <color indexed="64"/>
        </top>
      </border>
    </ndxf>
  </rcc>
  <rcc rId="176" sId="1" odxf="1" dxf="1" numFmtId="4">
    <nc r="AC75">
      <v>0</v>
    </nc>
    <odxf>
      <border outline="0">
        <top/>
      </border>
    </odxf>
    <ndxf>
      <border outline="0">
        <top style="thin">
          <color indexed="64"/>
        </top>
      </border>
    </ndxf>
  </rcc>
  <rcc rId="177" sId="1" odxf="1" dxf="1" numFmtId="4">
    <nc r="AD75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AE75" start="0" length="0">
    <dxf>
      <border outline="0">
        <top style="thin">
          <color indexed="64"/>
        </top>
      </border>
    </dxf>
  </rfmt>
  <rcc rId="178" sId="1" odxf="1" dxf="1" numFmtId="4">
    <nc r="AF75">
      <v>0</v>
    </nc>
    <odxf>
      <border outline="0">
        <top/>
      </border>
    </odxf>
    <ndxf>
      <border outline="0">
        <top style="thin">
          <color indexed="64"/>
        </top>
      </border>
    </ndxf>
  </rcc>
  <rcc rId="179" sId="1" odxf="1" dxf="1" numFmtId="4">
    <nc r="AG75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AH75" start="0" length="0">
    <dxf>
      <border outline="0">
        <top style="thin">
          <color indexed="64"/>
        </top>
      </border>
    </dxf>
  </rfmt>
  <rfmt sheetId="1" sqref="AI75" start="0" length="0">
    <dxf>
      <border outline="0">
        <top style="thin">
          <color indexed="64"/>
        </top>
      </border>
    </dxf>
  </rfmt>
  <rcc rId="180" sId="1" odxf="1" dxf="1" numFmtId="4">
    <nc r="K76">
      <v>0</v>
    </nc>
    <odxf/>
    <ndxf/>
  </rcc>
  <rcc rId="181" sId="1" odxf="1" dxf="1" numFmtId="4">
    <nc r="L76">
      <v>0</v>
    </nc>
    <odxf/>
    <ndxf/>
  </rcc>
  <rcc rId="182" sId="1" odxf="1" dxf="1" numFmtId="4">
    <nc r="M76">
      <v>0</v>
    </nc>
    <odxf/>
    <ndxf/>
  </rcc>
  <rcc rId="183" sId="1" odxf="1" dxf="1" numFmtId="4">
    <nc r="N76">
      <v>0</v>
    </nc>
    <odxf/>
    <ndxf/>
  </rcc>
  <rcc rId="184" sId="1" odxf="1" dxf="1" numFmtId="4">
    <nc r="O76">
      <v>0</v>
    </nc>
    <odxf/>
    <ndxf/>
  </rcc>
  <rcc rId="185" sId="1" odxf="1" dxf="1" numFmtId="4">
    <nc r="P76">
      <v>0</v>
    </nc>
    <odxf/>
    <ndxf/>
  </rcc>
  <rcc rId="186" sId="1" odxf="1" dxf="1" numFmtId="4">
    <nc r="Q76">
      <v>0</v>
    </nc>
    <odxf/>
    <ndxf/>
  </rcc>
  <rcc rId="187" sId="1" odxf="1" dxf="1" numFmtId="4">
    <nc r="R76">
      <v>0</v>
    </nc>
    <odxf/>
    <ndxf/>
  </rcc>
  <rcc rId="188" sId="1" odxf="1" dxf="1" numFmtId="4">
    <nc r="S76">
      <v>0</v>
    </nc>
    <odxf/>
    <ndxf/>
  </rcc>
  <rcc rId="189" sId="1" odxf="1" dxf="1" numFmtId="4">
    <nc r="T76">
      <v>0</v>
    </nc>
    <odxf/>
    <ndxf/>
  </rcc>
  <rcc rId="190" sId="1" odxf="1" dxf="1" numFmtId="4">
    <nc r="U76">
      <v>0</v>
    </nc>
    <odxf>
      <border outline="0">
        <top/>
      </border>
    </odxf>
    <ndxf>
      <border outline="0">
        <top style="thin">
          <color indexed="64"/>
        </top>
      </border>
    </ndxf>
  </rcc>
  <rcc rId="191" sId="1" odxf="1" dxf="1" numFmtId="4">
    <nc r="V76">
      <v>0</v>
    </nc>
    <odxf>
      <border outline="0">
        <top/>
      </border>
    </odxf>
    <ndxf>
      <border outline="0">
        <top style="thin">
          <color indexed="64"/>
        </top>
      </border>
    </ndxf>
  </rcc>
  <rcc rId="192" sId="1" odxf="1" dxf="1" numFmtId="4">
    <nc r="W76">
      <v>0</v>
    </nc>
    <odxf>
      <border outline="0">
        <top/>
      </border>
    </odxf>
    <ndxf>
      <border outline="0">
        <top style="thin">
          <color indexed="64"/>
        </top>
      </border>
    </ndxf>
  </rcc>
  <rcc rId="193" sId="1" odxf="1" dxf="1" numFmtId="4">
    <nc r="X76">
      <v>0</v>
    </nc>
    <odxf>
      <border outline="0">
        <top/>
      </border>
    </odxf>
    <ndxf>
      <border outline="0">
        <top style="thin">
          <color indexed="64"/>
        </top>
      </border>
    </ndxf>
  </rcc>
  <rcc rId="194" sId="1" odxf="1" dxf="1" numFmtId="4">
    <nc r="Y76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Z76" start="0" length="0">
    <dxf>
      <border outline="0">
        <top style="thin">
          <color indexed="64"/>
        </top>
      </border>
    </dxf>
  </rfmt>
  <rcc rId="195" sId="1" odxf="1" dxf="1" numFmtId="4">
    <nc r="AA76">
      <v>0</v>
    </nc>
    <odxf>
      <border outline="0">
        <top/>
      </border>
    </odxf>
    <ndxf>
      <border outline="0">
        <top style="thin">
          <color indexed="64"/>
        </top>
      </border>
    </ndxf>
  </rcc>
  <rcc rId="196" sId="1" odxf="1" dxf="1" numFmtId="4">
    <nc r="AB76">
      <v>0</v>
    </nc>
    <odxf>
      <border outline="0">
        <top/>
      </border>
    </odxf>
    <ndxf>
      <border outline="0">
        <top style="thin">
          <color indexed="64"/>
        </top>
      </border>
    </ndxf>
  </rcc>
  <rcc rId="197" sId="1" odxf="1" dxf="1" numFmtId="4">
    <nc r="AC76">
      <v>0</v>
    </nc>
    <odxf>
      <border outline="0">
        <top/>
      </border>
    </odxf>
    <ndxf>
      <border outline="0">
        <top style="thin">
          <color indexed="64"/>
        </top>
      </border>
    </ndxf>
  </rcc>
  <rcc rId="198" sId="1" odxf="1" dxf="1" numFmtId="4">
    <nc r="AD76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AE76" start="0" length="0">
    <dxf>
      <border outline="0">
        <top style="thin">
          <color indexed="64"/>
        </top>
      </border>
    </dxf>
  </rfmt>
  <rcc rId="199" sId="1" odxf="1" dxf="1" numFmtId="4">
    <nc r="AF76">
      <v>0</v>
    </nc>
    <odxf>
      <border outline="0">
        <top/>
      </border>
    </odxf>
    <ndxf>
      <border outline="0">
        <top style="thin">
          <color indexed="64"/>
        </top>
      </border>
    </ndxf>
  </rcc>
  <rcc rId="200" sId="1" odxf="1" dxf="1" numFmtId="4">
    <nc r="AG76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AH76" start="0" length="0">
    <dxf>
      <border outline="0">
        <top style="thin">
          <color indexed="64"/>
        </top>
      </border>
    </dxf>
  </rfmt>
  <rfmt sheetId="1" sqref="AI76" start="0" length="0">
    <dxf>
      <border outline="0">
        <top style="thin">
          <color indexed="64"/>
        </top>
      </border>
    </dxf>
  </rfmt>
  <rcc rId="201" sId="1" odxf="1" dxf="1" numFmtId="4">
    <nc r="K77">
      <v>0</v>
    </nc>
    <odxf/>
    <ndxf/>
  </rcc>
  <rcc rId="202" sId="1" odxf="1" dxf="1" numFmtId="4">
    <nc r="L77">
      <v>0</v>
    </nc>
    <odxf/>
    <ndxf/>
  </rcc>
  <rcc rId="203" sId="1" odxf="1" dxf="1" numFmtId="4">
    <nc r="M77">
      <v>0</v>
    </nc>
    <odxf/>
    <ndxf/>
  </rcc>
  <rcc rId="204" sId="1" odxf="1" dxf="1" numFmtId="4">
    <nc r="N77">
      <v>0</v>
    </nc>
    <odxf/>
    <ndxf/>
  </rcc>
  <rcc rId="205" sId="1" odxf="1" dxf="1" numFmtId="4">
    <nc r="O77">
      <v>0</v>
    </nc>
    <odxf/>
    <ndxf/>
  </rcc>
  <rcc rId="206" sId="1" odxf="1" dxf="1" numFmtId="4">
    <nc r="P77">
      <v>0</v>
    </nc>
    <odxf/>
    <ndxf/>
  </rcc>
  <rcc rId="207" sId="1" odxf="1" dxf="1" numFmtId="4">
    <nc r="Q77">
      <v>0</v>
    </nc>
    <odxf/>
    <ndxf/>
  </rcc>
  <rcc rId="208" sId="1" odxf="1" dxf="1" numFmtId="4">
    <nc r="R77">
      <v>0</v>
    </nc>
    <odxf/>
    <ndxf/>
  </rcc>
  <rcc rId="209" sId="1" odxf="1" dxf="1" numFmtId="4">
    <nc r="S77">
      <v>0</v>
    </nc>
    <odxf/>
    <ndxf/>
  </rcc>
  <rcc rId="210" sId="1" odxf="1" dxf="1" numFmtId="4">
    <nc r="T77">
      <v>0</v>
    </nc>
    <odxf/>
    <ndxf/>
  </rcc>
  <rcc rId="211" sId="1" odxf="1" dxf="1" numFmtId="4">
    <nc r="U77">
      <v>0</v>
    </nc>
    <odxf>
      <border outline="0">
        <top/>
      </border>
    </odxf>
    <ndxf>
      <border outline="0">
        <top style="thin">
          <color indexed="64"/>
        </top>
      </border>
    </ndxf>
  </rcc>
  <rcc rId="212" sId="1" odxf="1" dxf="1" numFmtId="4">
    <nc r="V77">
      <v>0</v>
    </nc>
    <odxf>
      <border outline="0">
        <top/>
      </border>
    </odxf>
    <ndxf>
      <border outline="0">
        <top style="thin">
          <color indexed="64"/>
        </top>
      </border>
    </ndxf>
  </rcc>
  <rcc rId="213" sId="1" odxf="1" dxf="1" numFmtId="4">
    <nc r="W77">
      <v>0</v>
    </nc>
    <odxf>
      <border outline="0">
        <top/>
      </border>
    </odxf>
    <ndxf>
      <border outline="0">
        <top style="thin">
          <color indexed="64"/>
        </top>
      </border>
    </ndxf>
  </rcc>
  <rcc rId="214" sId="1" odxf="1" dxf="1" numFmtId="4">
    <nc r="X77">
      <v>0</v>
    </nc>
    <odxf>
      <border outline="0">
        <top/>
      </border>
    </odxf>
    <ndxf>
      <border outline="0">
        <top style="thin">
          <color indexed="64"/>
        </top>
      </border>
    </ndxf>
  </rcc>
  <rcc rId="215" sId="1" odxf="1" dxf="1" numFmtId="4">
    <nc r="Y77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Z77" start="0" length="0">
    <dxf>
      <border outline="0">
        <top style="thin">
          <color indexed="64"/>
        </top>
      </border>
    </dxf>
  </rfmt>
  <rcc rId="216" sId="1" odxf="1" dxf="1" numFmtId="4">
    <nc r="AA77">
      <v>0</v>
    </nc>
    <odxf>
      <border outline="0">
        <top/>
      </border>
    </odxf>
    <ndxf>
      <border outline="0">
        <top style="thin">
          <color indexed="64"/>
        </top>
      </border>
    </ndxf>
  </rcc>
  <rcc rId="217" sId="1" odxf="1" dxf="1" numFmtId="4">
    <nc r="AB77">
      <v>0</v>
    </nc>
    <odxf>
      <border outline="0">
        <top/>
      </border>
    </odxf>
    <ndxf>
      <border outline="0">
        <top style="thin">
          <color indexed="64"/>
        </top>
      </border>
    </ndxf>
  </rcc>
  <rcc rId="218" sId="1" odxf="1" dxf="1" numFmtId="4">
    <nc r="AC77">
      <v>0</v>
    </nc>
    <odxf>
      <border outline="0">
        <top/>
      </border>
    </odxf>
    <ndxf>
      <border outline="0">
        <top style="thin">
          <color indexed="64"/>
        </top>
      </border>
    </ndxf>
  </rcc>
  <rcc rId="219" sId="1" odxf="1" dxf="1" numFmtId="4">
    <nc r="AD77">
      <v>0</v>
    </nc>
    <odxf>
      <border outline="0">
        <top/>
      </border>
    </odxf>
    <ndxf>
      <border outline="0">
        <top style="thin">
          <color indexed="64"/>
        </top>
      </border>
    </ndxf>
  </rcc>
  <rcc rId="220" sId="1" odxf="1" dxf="1" numFmtId="4">
    <nc r="AE77">
      <v>0</v>
    </nc>
    <odxf>
      <border outline="0">
        <top/>
      </border>
    </odxf>
    <ndxf>
      <border outline="0">
        <top style="thin">
          <color indexed="64"/>
        </top>
      </border>
    </ndxf>
  </rcc>
  <rcc rId="221" sId="1" odxf="1" dxf="1" numFmtId="4">
    <nc r="AF77">
      <v>0</v>
    </nc>
    <odxf>
      <border outline="0">
        <top/>
      </border>
    </odxf>
    <ndxf>
      <border outline="0">
        <top style="thin">
          <color indexed="64"/>
        </top>
      </border>
    </ndxf>
  </rcc>
  <rcc rId="222" sId="1" odxf="1" dxf="1" numFmtId="4">
    <nc r="AG77">
      <v>0</v>
    </nc>
    <odxf>
      <border outline="0">
        <top/>
      </border>
    </odxf>
    <ndxf>
      <border outline="0">
        <top style="thin">
          <color indexed="64"/>
        </top>
      </border>
    </ndxf>
  </rcc>
  <rcc rId="223" sId="1" odxf="1" dxf="1" numFmtId="4">
    <nc r="AH77">
      <v>0</v>
    </nc>
    <odxf>
      <border outline="0">
        <top/>
      </border>
    </odxf>
    <ndxf>
      <border outline="0">
        <top style="thin">
          <color indexed="64"/>
        </top>
      </border>
    </ndxf>
  </rcc>
  <rcc rId="224" sId="1" odxf="1" dxf="1" numFmtId="4">
    <nc r="AI77">
      <v>0</v>
    </nc>
    <odxf>
      <border outline="0">
        <top/>
      </border>
    </odxf>
    <ndxf>
      <border outline="0">
        <top style="thin">
          <color indexed="64"/>
        </top>
      </border>
    </ndxf>
  </rcc>
  <rcc rId="225" sId="1" odxf="1" dxf="1" numFmtId="4">
    <nc r="K78">
      <v>0</v>
    </nc>
    <odxf/>
    <ndxf/>
  </rcc>
  <rcc rId="226" sId="1" odxf="1" dxf="1" numFmtId="4">
    <nc r="L78">
      <v>0</v>
    </nc>
    <odxf/>
    <ndxf/>
  </rcc>
  <rcc rId="227" sId="1" odxf="1" dxf="1" numFmtId="4">
    <nc r="M78">
      <v>0</v>
    </nc>
    <odxf/>
    <ndxf/>
  </rcc>
  <rcc rId="228" sId="1" odxf="1" dxf="1" numFmtId="4">
    <nc r="N78">
      <v>0</v>
    </nc>
    <odxf/>
    <ndxf/>
  </rcc>
  <rcc rId="229" sId="1" odxf="1" dxf="1" numFmtId="4">
    <nc r="O78">
      <v>0</v>
    </nc>
    <odxf/>
    <ndxf/>
  </rcc>
  <rcc rId="230" sId="1" odxf="1" dxf="1" numFmtId="4">
    <nc r="P78">
      <v>0</v>
    </nc>
    <odxf/>
    <ndxf/>
  </rcc>
  <rcc rId="231" sId="1" odxf="1" dxf="1" numFmtId="4">
    <nc r="Q78">
      <v>0</v>
    </nc>
    <odxf/>
    <ndxf/>
  </rcc>
  <rcc rId="232" sId="1" odxf="1" dxf="1" numFmtId="4">
    <nc r="R78">
      <v>0</v>
    </nc>
    <odxf/>
    <ndxf/>
  </rcc>
  <rcc rId="233" sId="1" odxf="1" dxf="1" numFmtId="4">
    <nc r="S78">
      <v>0</v>
    </nc>
    <odxf/>
    <ndxf/>
  </rcc>
  <rcc rId="234" sId="1" odxf="1" dxf="1" numFmtId="4">
    <nc r="T78">
      <v>0</v>
    </nc>
    <odxf/>
    <ndxf/>
  </rcc>
  <rcc rId="235" sId="1" odxf="1" dxf="1" numFmtId="4">
    <nc r="U78">
      <v>0</v>
    </nc>
    <odxf>
      <border outline="0">
        <top/>
      </border>
    </odxf>
    <ndxf>
      <border outline="0">
        <top style="thin">
          <color indexed="64"/>
        </top>
      </border>
    </ndxf>
  </rcc>
  <rcc rId="236" sId="1" odxf="1" dxf="1" numFmtId="4">
    <nc r="V78">
      <v>0</v>
    </nc>
    <odxf>
      <border outline="0">
        <top/>
      </border>
    </odxf>
    <ndxf>
      <border outline="0">
        <top style="thin">
          <color indexed="64"/>
        </top>
      </border>
    </ndxf>
  </rcc>
  <rcc rId="237" sId="1" odxf="1" dxf="1" numFmtId="4">
    <nc r="W78">
      <v>0</v>
    </nc>
    <odxf>
      <border outline="0">
        <top/>
      </border>
    </odxf>
    <ndxf>
      <border outline="0">
        <top style="thin">
          <color indexed="64"/>
        </top>
      </border>
    </ndxf>
  </rcc>
  <rcc rId="238" sId="1" odxf="1" dxf="1" numFmtId="4">
    <nc r="X78">
      <v>0</v>
    </nc>
    <odxf>
      <border outline="0">
        <top/>
      </border>
    </odxf>
    <ndxf>
      <border outline="0">
        <top style="thin">
          <color indexed="64"/>
        </top>
      </border>
    </ndxf>
  </rcc>
  <rcc rId="239" sId="1" odxf="1" dxf="1" numFmtId="4">
    <nc r="Y78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Z78" start="0" length="0">
    <dxf>
      <border outline="0">
        <top style="thin">
          <color indexed="64"/>
        </top>
      </border>
    </dxf>
  </rfmt>
  <rcc rId="240" sId="1" odxf="1" dxf="1" numFmtId="4">
    <nc r="AA78">
      <v>0</v>
    </nc>
    <odxf>
      <border outline="0">
        <top/>
      </border>
    </odxf>
    <ndxf>
      <border outline="0">
        <top style="thin">
          <color indexed="64"/>
        </top>
      </border>
    </ndxf>
  </rcc>
  <rcc rId="241" sId="1" odxf="1" dxf="1" numFmtId="4">
    <nc r="AB78">
      <v>0</v>
    </nc>
    <odxf>
      <border outline="0">
        <top/>
      </border>
    </odxf>
    <ndxf>
      <border outline="0">
        <top style="thin">
          <color indexed="64"/>
        </top>
      </border>
    </ndxf>
  </rcc>
  <rcc rId="242" sId="1" odxf="1" dxf="1" numFmtId="4">
    <nc r="AC78">
      <v>0</v>
    </nc>
    <odxf>
      <border outline="0">
        <top/>
      </border>
    </odxf>
    <ndxf>
      <border outline="0">
        <top style="thin">
          <color indexed="64"/>
        </top>
      </border>
    </ndxf>
  </rcc>
  <rcc rId="243" sId="1" odxf="1" dxf="1" numFmtId="4">
    <nc r="AD78">
      <v>0</v>
    </nc>
    <odxf>
      <border outline="0">
        <top/>
      </border>
    </odxf>
    <ndxf>
      <border outline="0">
        <top style="thin">
          <color indexed="64"/>
        </top>
      </border>
    </ndxf>
  </rcc>
  <rcc rId="244" sId="1" odxf="1" dxf="1" numFmtId="4">
    <nc r="AE78">
      <v>0</v>
    </nc>
    <odxf>
      <border outline="0">
        <top/>
      </border>
    </odxf>
    <ndxf>
      <border outline="0">
        <top style="thin">
          <color indexed="64"/>
        </top>
      </border>
    </ndxf>
  </rcc>
  <rcc rId="245" sId="1" odxf="1" dxf="1" numFmtId="4">
    <nc r="AF78">
      <v>0</v>
    </nc>
    <odxf>
      <border outline="0">
        <top/>
      </border>
    </odxf>
    <ndxf>
      <border outline="0">
        <top style="thin">
          <color indexed="64"/>
        </top>
      </border>
    </ndxf>
  </rcc>
  <rcc rId="246" sId="1" odxf="1" dxf="1" numFmtId="4">
    <nc r="AG78">
      <v>0</v>
    </nc>
    <odxf>
      <border outline="0">
        <top/>
      </border>
    </odxf>
    <ndxf>
      <border outline="0">
        <top style="thin">
          <color indexed="64"/>
        </top>
      </border>
    </ndxf>
  </rcc>
  <rcc rId="247" sId="1" odxf="1" dxf="1" numFmtId="4">
    <nc r="AH78">
      <v>0</v>
    </nc>
    <odxf>
      <border outline="0">
        <top/>
      </border>
    </odxf>
    <ndxf>
      <border outline="0">
        <top style="thin">
          <color indexed="64"/>
        </top>
      </border>
    </ndxf>
  </rcc>
  <rcc rId="248" sId="1" odxf="1" dxf="1" numFmtId="4">
    <nc r="AI78">
      <v>0</v>
    </nc>
    <odxf>
      <border outline="0">
        <top/>
      </border>
    </odxf>
    <ndxf>
      <border outline="0">
        <top style="thin">
          <color indexed="64"/>
        </top>
      </border>
    </ndxf>
  </rcc>
  <rcc rId="249" sId="1" odxf="1" dxf="1" numFmtId="4">
    <nc r="K79">
      <v>0</v>
    </nc>
    <odxf/>
    <ndxf/>
  </rcc>
  <rcc rId="250" sId="1" odxf="1" dxf="1" numFmtId="4">
    <nc r="L79">
      <v>0</v>
    </nc>
    <odxf/>
    <ndxf/>
  </rcc>
  <rcc rId="251" sId="1" odxf="1" dxf="1" numFmtId="4">
    <nc r="M79">
      <v>0</v>
    </nc>
    <odxf/>
    <ndxf/>
  </rcc>
  <rcc rId="252" sId="1" odxf="1" dxf="1" numFmtId="4">
    <nc r="N79">
      <v>0</v>
    </nc>
    <odxf/>
    <ndxf/>
  </rcc>
  <rcc rId="253" sId="1" odxf="1" dxf="1" numFmtId="4">
    <nc r="O79">
      <v>0</v>
    </nc>
    <odxf/>
    <ndxf/>
  </rcc>
  <rcc rId="254" sId="1" odxf="1" dxf="1" numFmtId="4">
    <nc r="P79">
      <v>0</v>
    </nc>
    <odxf/>
    <ndxf/>
  </rcc>
  <rcc rId="255" sId="1" odxf="1" dxf="1" numFmtId="4">
    <nc r="Q79">
      <v>0</v>
    </nc>
    <odxf/>
    <ndxf/>
  </rcc>
  <rcc rId="256" sId="1" odxf="1" dxf="1" numFmtId="4">
    <nc r="R79">
      <v>0</v>
    </nc>
    <odxf/>
    <ndxf/>
  </rcc>
  <rcc rId="257" sId="1" odxf="1" dxf="1" numFmtId="4">
    <nc r="S79">
      <v>0</v>
    </nc>
    <odxf/>
    <ndxf/>
  </rcc>
  <rcc rId="258" sId="1" odxf="1" dxf="1" numFmtId="4">
    <nc r="T79">
      <v>0</v>
    </nc>
    <odxf/>
    <ndxf/>
  </rcc>
  <rcc rId="259" sId="1" odxf="1" dxf="1" numFmtId="4">
    <nc r="U79">
      <v>0</v>
    </nc>
    <odxf>
      <border outline="0">
        <top/>
      </border>
    </odxf>
    <ndxf>
      <border outline="0">
        <top style="thin">
          <color indexed="64"/>
        </top>
      </border>
    </ndxf>
  </rcc>
  <rcc rId="260" sId="1" odxf="1" dxf="1" numFmtId="4">
    <nc r="V79">
      <v>0</v>
    </nc>
    <odxf>
      <border outline="0">
        <top/>
      </border>
    </odxf>
    <ndxf>
      <border outline="0">
        <top style="thin">
          <color indexed="64"/>
        </top>
      </border>
    </ndxf>
  </rcc>
  <rcc rId="261" sId="1" odxf="1" dxf="1" numFmtId="4">
    <nc r="W79">
      <v>0</v>
    </nc>
    <odxf>
      <border outline="0">
        <top/>
      </border>
    </odxf>
    <ndxf>
      <border outline="0">
        <top style="thin">
          <color indexed="64"/>
        </top>
      </border>
    </ndxf>
  </rcc>
  <rcc rId="262" sId="1" odxf="1" dxf="1" numFmtId="4">
    <nc r="X79">
      <v>0</v>
    </nc>
    <odxf>
      <border outline="0">
        <top/>
      </border>
    </odxf>
    <ndxf>
      <border outline="0">
        <top style="thin">
          <color indexed="64"/>
        </top>
      </border>
    </ndxf>
  </rcc>
  <rcc rId="263" sId="1" odxf="1" dxf="1" numFmtId="4">
    <nc r="Y79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Z79" start="0" length="0">
    <dxf>
      <border outline="0">
        <top style="thin">
          <color indexed="64"/>
        </top>
      </border>
    </dxf>
  </rfmt>
  <rcc rId="264" sId="1" odxf="1" dxf="1" numFmtId="4">
    <nc r="AA79">
      <v>0</v>
    </nc>
    <odxf>
      <border outline="0">
        <top/>
      </border>
    </odxf>
    <ndxf>
      <border outline="0">
        <top style="thin">
          <color indexed="64"/>
        </top>
      </border>
    </ndxf>
  </rcc>
  <rcc rId="265" sId="1" odxf="1" dxf="1" numFmtId="4">
    <nc r="AB79">
      <v>0</v>
    </nc>
    <odxf>
      <border outline="0">
        <top/>
      </border>
    </odxf>
    <ndxf>
      <border outline="0">
        <top style="thin">
          <color indexed="64"/>
        </top>
      </border>
    </ndxf>
  </rcc>
  <rcc rId="266" sId="1" odxf="1" dxf="1" numFmtId="4">
    <nc r="AC79">
      <v>0</v>
    </nc>
    <odxf>
      <border outline="0">
        <top/>
      </border>
    </odxf>
    <ndxf>
      <border outline="0">
        <top style="thin">
          <color indexed="64"/>
        </top>
      </border>
    </ndxf>
  </rcc>
  <rcc rId="267" sId="1" odxf="1" dxf="1" numFmtId="4">
    <nc r="AD79">
      <v>0</v>
    </nc>
    <odxf>
      <border outline="0">
        <top/>
      </border>
    </odxf>
    <ndxf>
      <border outline="0">
        <top style="thin">
          <color indexed="64"/>
        </top>
      </border>
    </ndxf>
  </rcc>
  <rcc rId="268" sId="1" odxf="1" dxf="1" numFmtId="4">
    <nc r="AE79">
      <v>0</v>
    </nc>
    <odxf>
      <border outline="0">
        <top/>
      </border>
    </odxf>
    <ndxf>
      <border outline="0">
        <top style="thin">
          <color indexed="64"/>
        </top>
      </border>
    </ndxf>
  </rcc>
  <rcc rId="269" sId="1" odxf="1" dxf="1" numFmtId="4">
    <nc r="AF79">
      <v>0</v>
    </nc>
    <odxf>
      <border outline="0">
        <top/>
      </border>
    </odxf>
    <ndxf>
      <border outline="0">
        <top style="thin">
          <color indexed="64"/>
        </top>
      </border>
    </ndxf>
  </rcc>
  <rcc rId="270" sId="1" odxf="1" dxf="1" numFmtId="4">
    <nc r="AG79">
      <v>0</v>
    </nc>
    <odxf>
      <border outline="0">
        <top/>
      </border>
    </odxf>
    <ndxf>
      <border outline="0">
        <top style="thin">
          <color indexed="64"/>
        </top>
      </border>
    </ndxf>
  </rcc>
  <rcc rId="271" sId="1" odxf="1" dxf="1" numFmtId="4">
    <nc r="AH79">
      <v>0</v>
    </nc>
    <odxf>
      <border outline="0">
        <top/>
      </border>
    </odxf>
    <ndxf>
      <border outline="0">
        <top style="thin">
          <color indexed="64"/>
        </top>
      </border>
    </ndxf>
  </rcc>
  <rcc rId="272" sId="1" odxf="1" dxf="1" numFmtId="4">
    <nc r="AI79">
      <v>0</v>
    </nc>
    <odxf>
      <border outline="0">
        <top/>
      </border>
    </odxf>
    <ndxf>
      <border outline="0">
        <top style="thin">
          <color indexed="64"/>
        </top>
      </border>
    </ndxf>
  </rcc>
  <rcc rId="273" sId="1" odxf="1" dxf="1" numFmtId="4">
    <nc r="K80">
      <v>0</v>
    </nc>
    <odxf/>
    <ndxf/>
  </rcc>
  <rcc rId="274" sId="1" odxf="1" dxf="1" numFmtId="4">
    <nc r="L80">
      <v>0</v>
    </nc>
    <odxf/>
    <ndxf/>
  </rcc>
  <rcc rId="275" sId="1" odxf="1" dxf="1" numFmtId="4">
    <nc r="M80">
      <v>0</v>
    </nc>
    <odxf/>
    <ndxf/>
  </rcc>
  <rcc rId="276" sId="1" odxf="1" dxf="1" numFmtId="4">
    <nc r="N80">
      <v>0</v>
    </nc>
    <odxf/>
    <ndxf/>
  </rcc>
  <rcc rId="277" sId="1" odxf="1" dxf="1" numFmtId="4">
    <nc r="O80">
      <v>0</v>
    </nc>
    <odxf/>
    <ndxf/>
  </rcc>
  <rcc rId="278" sId="1" odxf="1" dxf="1" numFmtId="4">
    <nc r="P80">
      <v>0</v>
    </nc>
    <odxf/>
    <ndxf/>
  </rcc>
  <rcc rId="279" sId="1" odxf="1" dxf="1" numFmtId="4">
    <nc r="Q80">
      <v>0</v>
    </nc>
    <odxf/>
    <ndxf/>
  </rcc>
  <rcc rId="280" sId="1" odxf="1" dxf="1" numFmtId="4">
    <nc r="R80">
      <v>0</v>
    </nc>
    <odxf/>
    <ndxf/>
  </rcc>
  <rcc rId="281" sId="1" odxf="1" dxf="1" numFmtId="4">
    <nc r="S80">
      <v>0</v>
    </nc>
    <odxf/>
    <ndxf/>
  </rcc>
  <rcc rId="282" sId="1" odxf="1" dxf="1" numFmtId="4">
    <nc r="T80">
      <v>0</v>
    </nc>
    <odxf/>
    <ndxf/>
  </rcc>
  <rcc rId="283" sId="1" odxf="1" dxf="1" numFmtId="4">
    <nc r="U80">
      <v>0</v>
    </nc>
    <odxf>
      <border outline="0">
        <top/>
      </border>
    </odxf>
    <ndxf>
      <border outline="0">
        <top style="thin">
          <color indexed="64"/>
        </top>
      </border>
    </ndxf>
  </rcc>
  <rcc rId="284" sId="1" odxf="1" dxf="1" numFmtId="4">
    <nc r="V80">
      <v>0</v>
    </nc>
    <odxf>
      <border outline="0">
        <top/>
      </border>
    </odxf>
    <ndxf>
      <border outline="0">
        <top style="thin">
          <color indexed="64"/>
        </top>
      </border>
    </ndxf>
  </rcc>
  <rcc rId="285" sId="1" odxf="1" dxf="1" numFmtId="4">
    <nc r="W80">
      <v>0</v>
    </nc>
    <odxf>
      <border outline="0">
        <top/>
      </border>
    </odxf>
    <ndxf>
      <border outline="0">
        <top style="thin">
          <color indexed="64"/>
        </top>
      </border>
    </ndxf>
  </rcc>
  <rcc rId="286" sId="1" odxf="1" dxf="1" numFmtId="4">
    <nc r="X80">
      <v>0</v>
    </nc>
    <odxf>
      <border outline="0">
        <top/>
      </border>
    </odxf>
    <ndxf>
      <border outline="0">
        <top style="thin">
          <color indexed="64"/>
        </top>
      </border>
    </ndxf>
  </rcc>
  <rcc rId="287" sId="1" odxf="1" dxf="1" numFmtId="4">
    <nc r="Y80">
      <v>0</v>
    </nc>
    <odxf>
      <border outline="0">
        <top/>
      </border>
    </odxf>
    <ndxf>
      <border outline="0">
        <top style="thin">
          <color indexed="64"/>
        </top>
      </border>
    </ndxf>
  </rcc>
  <rcc rId="288" sId="1" odxf="1" dxf="1" numFmtId="4">
    <nc r="Z80">
      <v>0</v>
    </nc>
    <odxf>
      <border outline="0">
        <top/>
      </border>
    </odxf>
    <ndxf>
      <border outline="0">
        <top style="thin">
          <color indexed="64"/>
        </top>
      </border>
    </ndxf>
  </rcc>
  <rcc rId="289" sId="1" odxf="1" dxf="1" numFmtId="4">
    <nc r="AA80">
      <v>0</v>
    </nc>
    <odxf>
      <border outline="0">
        <top/>
      </border>
    </odxf>
    <ndxf>
      <border outline="0">
        <top style="thin">
          <color indexed="64"/>
        </top>
      </border>
    </ndxf>
  </rcc>
  <rcc rId="290" sId="1" odxf="1" dxf="1" numFmtId="4">
    <nc r="AB80">
      <v>0</v>
    </nc>
    <odxf>
      <border outline="0">
        <top/>
      </border>
    </odxf>
    <ndxf>
      <border outline="0">
        <top style="thin">
          <color indexed="64"/>
        </top>
      </border>
    </ndxf>
  </rcc>
  <rcc rId="291" sId="1" odxf="1" dxf="1" numFmtId="4">
    <nc r="AC80">
      <v>0</v>
    </nc>
    <odxf>
      <border outline="0">
        <top/>
      </border>
    </odxf>
    <ndxf>
      <border outline="0">
        <top style="thin">
          <color indexed="64"/>
        </top>
      </border>
    </ndxf>
  </rcc>
  <rcc rId="292" sId="1" odxf="1" dxf="1" numFmtId="4">
    <nc r="AD80">
      <v>0</v>
    </nc>
    <odxf>
      <border outline="0">
        <top/>
      </border>
    </odxf>
    <ndxf>
      <border outline="0">
        <top style="thin">
          <color indexed="64"/>
        </top>
      </border>
    </ndxf>
  </rcc>
  <rcc rId="293" sId="1" odxf="1" dxf="1" numFmtId="4">
    <nc r="AE80">
      <v>0</v>
    </nc>
    <odxf>
      <border outline="0">
        <top/>
      </border>
    </odxf>
    <ndxf>
      <border outline="0">
        <top style="thin">
          <color indexed="64"/>
        </top>
      </border>
    </ndxf>
  </rcc>
  <rcc rId="294" sId="1" odxf="1" dxf="1" numFmtId="4">
    <nc r="AF80">
      <v>0</v>
    </nc>
    <odxf>
      <border outline="0">
        <top/>
      </border>
    </odxf>
    <ndxf>
      <border outline="0">
        <top style="thin">
          <color indexed="64"/>
        </top>
      </border>
    </ndxf>
  </rcc>
  <rcc rId="295" sId="1" odxf="1" dxf="1" numFmtId="4">
    <nc r="AG80">
      <v>0</v>
    </nc>
    <odxf>
      <border outline="0">
        <top/>
      </border>
    </odxf>
    <ndxf>
      <border outline="0">
        <top style="thin">
          <color indexed="64"/>
        </top>
      </border>
    </ndxf>
  </rcc>
  <rcc rId="296" sId="1" odxf="1" dxf="1" numFmtId="4">
    <nc r="AH80">
      <v>0</v>
    </nc>
    <odxf>
      <border outline="0">
        <top/>
      </border>
    </odxf>
    <ndxf>
      <border outline="0">
        <top style="thin">
          <color indexed="64"/>
        </top>
      </border>
    </ndxf>
  </rcc>
  <rcc rId="297" sId="1" odxf="1" dxf="1" numFmtId="4">
    <nc r="AI80">
      <v>0</v>
    </nc>
    <odxf>
      <border outline="0">
        <top/>
      </border>
    </odxf>
    <ndxf>
      <border outline="0">
        <top style="thin">
          <color indexed="64"/>
        </top>
      </border>
    </ndxf>
  </rcc>
  <rcc rId="298" sId="1">
    <nc r="AJ73">
      <f>SUM(AK73:AN73)</f>
    </nc>
  </rcc>
  <rcc rId="299" sId="1">
    <nc r="AJ74">
      <f>SUM(AK74:AN74)</f>
    </nc>
  </rcc>
  <rcc rId="300" sId="1">
    <nc r="AJ75">
      <f>SUM(AK75:AN75)</f>
    </nc>
  </rcc>
  <rcc rId="301" sId="1">
    <nc r="AJ76">
      <f>SUM(AK76:AN76)</f>
    </nc>
  </rcc>
  <rcc rId="302" sId="1">
    <nc r="AJ77">
      <f>SUM(AK77:AN77)</f>
    </nc>
  </rcc>
  <rcc rId="303" sId="1">
    <nc r="AJ78">
      <f>SUM(AK78:AN78)</f>
    </nc>
  </rcc>
  <rcc rId="304" sId="1">
    <nc r="AJ79">
      <f>SUM(AK79:AN79)</f>
    </nc>
  </rcc>
  <rcc rId="305" sId="1">
    <nc r="AJ80">
      <f>SUM(AK80:AN80)</f>
    </nc>
  </rcc>
  <rcc rId="306" sId="1" numFmtId="4">
    <nc r="AK73">
      <v>0</v>
    </nc>
  </rcc>
  <rcc rId="307" sId="1" numFmtId="4">
    <nc r="AK74">
      <v>0</v>
    </nc>
  </rcc>
  <rcc rId="308" sId="1" numFmtId="4">
    <nc r="AK75">
      <v>0</v>
    </nc>
  </rcc>
  <rcc rId="309" sId="1" numFmtId="4">
    <nc r="AK76">
      <v>0</v>
    </nc>
  </rcc>
  <rcc rId="310" sId="1" numFmtId="4">
    <nc r="AK77">
      <v>0</v>
    </nc>
  </rcc>
  <rcc rId="311" sId="1" numFmtId="4">
    <nc r="AK78">
      <v>0</v>
    </nc>
  </rcc>
  <rcc rId="312" sId="1" numFmtId="4">
    <nc r="AK79">
      <v>0</v>
    </nc>
  </rcc>
  <rcc rId="313" sId="1" numFmtId="4">
    <nc r="AK80">
      <v>0</v>
    </nc>
  </rcc>
  <rcc rId="314" sId="1" odxf="1" dxf="1" numFmtId="4">
    <oc r="P53">
      <v>0</v>
    </oc>
    <nc r="P53">
      <f>SUM(Q53:T53)</f>
    </nc>
    <odxf>
      <border outline="0">
        <top style="thin">
          <color indexed="64"/>
        </top>
      </border>
    </odxf>
    <ndxf>
      <border outline="0">
        <top/>
      </border>
    </ndxf>
  </rcc>
  <rcc rId="315" sId="1" odxf="1" dxf="1" numFmtId="4">
    <oc r="P54">
      <v>0</v>
    </oc>
    <nc r="P54">
      <f>SUM(Q54:T54)</f>
    </nc>
    <odxf>
      <border outline="0">
        <top style="thin">
          <color indexed="64"/>
        </top>
      </border>
    </odxf>
    <ndxf>
      <border outline="0">
        <top/>
      </border>
    </ndxf>
  </rcc>
  <rcc rId="316" sId="1" odxf="1" dxf="1" numFmtId="4">
    <oc r="P55">
      <v>0</v>
    </oc>
    <nc r="P55">
      <f>SUM(Q55:T55)</f>
    </nc>
    <odxf>
      <border outline="0">
        <top style="thin">
          <color indexed="64"/>
        </top>
      </border>
    </odxf>
    <ndxf>
      <border outline="0">
        <top/>
      </border>
    </ndxf>
  </rcc>
  <rcc rId="317" sId="1" odxf="1" dxf="1" numFmtId="4">
    <oc r="P56">
      <v>0</v>
    </oc>
    <nc r="P56">
      <f>SUM(Q56:T56)</f>
    </nc>
    <odxf>
      <border outline="0">
        <top style="thin">
          <color indexed="64"/>
        </top>
      </border>
    </odxf>
    <ndxf>
      <border outline="0">
        <top/>
      </border>
    </ndxf>
  </rcc>
  <rcc rId="318" sId="1" odxf="1" dxf="1" numFmtId="4">
    <oc r="P57">
      <v>0</v>
    </oc>
    <nc r="P57">
      <f>SUM(Q57:T57)</f>
    </nc>
    <odxf>
      <border outline="0">
        <top style="thin">
          <color indexed="64"/>
        </top>
      </border>
    </odxf>
    <ndxf>
      <border outline="0">
        <top/>
      </border>
    </ndxf>
  </rcc>
  <rcc rId="319" sId="1" odxf="1" dxf="1" numFmtId="4">
    <oc r="P58">
      <v>0</v>
    </oc>
    <nc r="P58">
      <f>SUM(Q58:T58)</f>
    </nc>
    <odxf>
      <border outline="0">
        <top style="thin">
          <color indexed="64"/>
        </top>
      </border>
    </odxf>
    <ndxf>
      <border outline="0">
        <top/>
      </border>
    </ndxf>
  </rcc>
  <rcc rId="320" sId="1" odxf="1" dxf="1" numFmtId="4">
    <oc r="T53">
      <v>0</v>
    </oc>
    <nc r="T53">
      <f>G53</f>
    </nc>
    <odxf/>
    <ndxf/>
  </rcc>
  <rcc rId="321" sId="1" odxf="1" dxf="1" numFmtId="4">
    <oc r="T54">
      <v>0</v>
    </oc>
    <nc r="T54">
      <f>G54</f>
    </nc>
    <odxf/>
    <ndxf/>
  </rcc>
  <rcc rId="322" sId="1" numFmtId="4">
    <oc r="T55">
      <v>0</v>
    </oc>
    <nc r="T55">
      <f>G55</f>
    </nc>
  </rcc>
  <rcc rId="323" sId="1" numFmtId="4">
    <oc r="T56">
      <v>0</v>
    </oc>
    <nc r="T56">
      <f>G56</f>
    </nc>
  </rcc>
  <rcc rId="324" sId="1" numFmtId="4">
    <oc r="T57">
      <v>0</v>
    </oc>
    <nc r="T57">
      <f>G57</f>
    </nc>
  </rcc>
  <rcc rId="325" sId="1" numFmtId="4">
    <oc r="T58">
      <v>0</v>
    </oc>
    <nc r="T58">
      <f>G58</f>
    </nc>
  </rcc>
  <rfmt sheetId="1" sqref="U54" start="0" length="0">
    <dxf>
      <border outline="0">
        <top style="thin">
          <color auto="1"/>
        </top>
      </border>
    </dxf>
  </rfmt>
  <rfmt sheetId="1" sqref="U55" start="0" length="0">
    <dxf>
      <border outline="0">
        <top style="thin">
          <color auto="1"/>
        </top>
      </border>
    </dxf>
  </rfmt>
  <rfmt sheetId="1" sqref="U56" start="0" length="0">
    <dxf>
      <border outline="0">
        <top style="thin">
          <color auto="1"/>
        </top>
      </border>
    </dxf>
  </rfmt>
  <rfmt sheetId="1" sqref="U57" start="0" length="0">
    <dxf>
      <border outline="0">
        <top style="thin">
          <color auto="1"/>
        </top>
      </border>
    </dxf>
  </rfmt>
  <rfmt sheetId="1" sqref="U58" start="0" length="0">
    <dxf>
      <border outline="0">
        <top style="thin">
          <color auto="1"/>
        </top>
      </border>
    </dxf>
  </rfmt>
  <rfmt sheetId="1" sqref="U59" start="0" length="0">
    <dxf>
      <border outline="0">
        <top style="thin">
          <color auto="1"/>
        </top>
      </border>
    </dxf>
  </rfmt>
  <rfmt sheetId="1" sqref="U60" start="0" length="0">
    <dxf>
      <border outline="0">
        <top style="thin">
          <color auto="1"/>
        </top>
      </border>
    </dxf>
  </rfmt>
  <rcc rId="326" sId="1">
    <oc r="U53">
      <f>SUM(V53:Y53)</f>
    </oc>
    <nc r="U53">
      <f>SUM(V53:Y53)</f>
    </nc>
  </rcc>
  <rcc rId="327" sId="1">
    <oc r="U54">
      <f>SUM(V54:Y54)</f>
    </oc>
    <nc r="U54">
      <f>SUM(V54:Y54)</f>
    </nc>
  </rcc>
  <rcc rId="328" sId="1">
    <oc r="U55">
      <f>SUM(V55:Y55)</f>
    </oc>
    <nc r="U55">
      <f>SUM(V55:Y55)</f>
    </nc>
  </rcc>
  <rcc rId="329" sId="1">
    <oc r="U56">
      <f>SUM(V56:Y56)</f>
    </oc>
    <nc r="U56">
      <f>SUM(V56:Y56)</f>
    </nc>
  </rcc>
  <rcc rId="330" sId="1">
    <oc r="U57">
      <f>SUM(V57:Y57)</f>
    </oc>
    <nc r="U57">
      <f>SUM(V57:Y57)</f>
    </nc>
  </rcc>
  <rcc rId="331" sId="1">
    <oc r="U58">
      <f>SUM(V58:Y58)</f>
    </oc>
    <nc r="U58">
      <f>SUM(V58:Y58)</f>
    </nc>
  </rcc>
  <rcc rId="332" sId="1">
    <oc r="U59">
      <f>SUM(V59:Y59)</f>
    </oc>
    <nc r="U59">
      <f>SUM(V59:Y59)</f>
    </nc>
  </rcc>
  <rcc rId="333" sId="1">
    <oc r="U60">
      <f>SUM(V60:Y60)</f>
    </oc>
    <nc r="U60">
      <f>SUM(V60:Y60)</f>
    </nc>
  </rcc>
  <rcc rId="334" sId="1" odxf="1" dxf="1" numFmtId="4">
    <oc r="Y53">
      <f>G53</f>
    </oc>
    <nc r="Y53">
      <v>0</v>
    </nc>
    <odxf/>
    <ndxf/>
  </rcc>
  <rcc rId="335" sId="1" odxf="1" dxf="1" numFmtId="4">
    <oc r="Y54">
      <f>G54</f>
    </oc>
    <nc r="Y54">
      <v>0</v>
    </nc>
    <odxf/>
    <ndxf/>
  </rcc>
  <rcc rId="336" sId="1" numFmtId="4">
    <oc r="Y55">
      <f>G55</f>
    </oc>
    <nc r="Y55">
      <v>0</v>
    </nc>
  </rcc>
  <rcc rId="337" sId="1" numFmtId="4">
    <oc r="Y56">
      <f>G56</f>
    </oc>
    <nc r="Y56">
      <v>0</v>
    </nc>
  </rcc>
  <rcc rId="338" sId="1" odxf="1" dxf="1" numFmtId="4">
    <oc r="Y57">
      <f>G57</f>
    </oc>
    <nc r="Y57">
      <v>0</v>
    </nc>
    <odxf>
      <border outline="0">
        <top/>
      </border>
    </odxf>
    <ndxf>
      <border outline="0">
        <top style="thin">
          <color indexed="64"/>
        </top>
      </border>
    </ndxf>
  </rcc>
  <rcc rId="339" sId="1" odxf="1" dxf="1" numFmtId="4">
    <oc r="Y58">
      <f>G58</f>
    </oc>
    <nc r="Y58">
      <v>0</v>
    </nc>
    <odxf>
      <border outline="0">
        <top/>
      </border>
    </odxf>
    <ndxf>
      <border outline="0">
        <top style="thin">
          <color indexed="64"/>
        </top>
      </border>
    </ndxf>
  </rcc>
  <rcc rId="340" sId="1" odxf="1" dxf="1" numFmtId="4">
    <oc r="Y59">
      <f>G59</f>
    </oc>
    <nc r="Y59">
      <v>0</v>
    </nc>
    <odxf>
      <border outline="0">
        <top/>
      </border>
    </odxf>
    <ndxf>
      <border outline="0">
        <top style="thin">
          <color indexed="64"/>
        </top>
      </border>
    </ndxf>
  </rcc>
  <rfmt sheetId="1" sqref="Y60" start="0" length="0">
    <dxf>
      <border outline="0">
        <top style="thin">
          <color indexed="64"/>
        </top>
      </border>
    </dxf>
  </rfmt>
  <rfmt sheetId="1" sqref="Z73" start="0" length="0">
    <dxf>
      <border outline="0">
        <top/>
      </border>
    </dxf>
  </rfmt>
  <rfmt sheetId="1" sqref="Z74" start="0" length="0">
    <dxf>
      <border outline="0">
        <top/>
      </border>
    </dxf>
  </rfmt>
  <rfmt sheetId="1" sqref="Z75" start="0" length="0">
    <dxf>
      <border outline="0">
        <top/>
      </border>
    </dxf>
  </rfmt>
  <rfmt sheetId="1" sqref="Z76" start="0" length="0">
    <dxf>
      <border outline="0">
        <top/>
      </border>
    </dxf>
  </rfmt>
  <rcc rId="341" sId="1" odxf="1" dxf="1" numFmtId="4">
    <nc r="Z77">
      <f>SUM(AA77:AD77)</f>
    </nc>
    <ndxf>
      <border outline="0">
        <top/>
      </border>
    </ndxf>
  </rcc>
  <rcc rId="342" sId="1" odxf="1" dxf="1" numFmtId="4">
    <nc r="Z78">
      <f>SUM(AA78:AD78)</f>
    </nc>
    <ndxf>
      <border outline="0">
        <top/>
      </border>
    </ndxf>
  </rcc>
  <rcc rId="343" sId="1" odxf="1" dxf="1" numFmtId="4">
    <nc r="Z79">
      <f>SUM(AA79:AD79)</f>
    </nc>
    <ndxf>
      <border outline="0">
        <top/>
      </border>
    </ndxf>
  </rcc>
  <rcc rId="344" sId="1">
    <oc r="Z59">
      <f>SUM(AA59:AD59)</f>
    </oc>
    <nc r="Z59">
      <f>I59</f>
    </nc>
  </rcc>
  <rcc rId="345" sId="1">
    <oc r="P48">
      <f>SUM(Q48:T48)</f>
    </oc>
    <nc r="P48">
      <f>SUM(P49:P80)</f>
    </nc>
  </rcc>
  <rcc rId="346" sId="1">
    <oc r="T20">
      <f>SUM(T14:T19)</f>
    </oc>
    <nc r="T20">
      <f>SUM(T14:T19)</f>
    </nc>
  </rcc>
  <rcc rId="347" sId="1">
    <oc r="G48">
      <f>SUM(G49:G72)</f>
    </oc>
    <nc r="G48">
      <f>SUM(G49:G80)</f>
    </nc>
  </rcc>
  <rfmt sheetId="1" sqref="P1:P1048576">
    <dxf>
      <fill>
        <patternFill>
          <bgColor theme="0" tint="-4.9989318521683403E-2"/>
        </patternFill>
      </fill>
    </dxf>
  </rfmt>
  <rfmt sheetId="1" sqref="P20">
    <dxf>
      <fill>
        <patternFill>
          <bgColor theme="8" tint="0.59999389629810485"/>
        </patternFill>
      </fill>
    </dxf>
  </rfmt>
  <rfmt sheetId="1" sqref="U1:U1048576">
    <dxf>
      <fill>
        <patternFill>
          <bgColor theme="0" tint="-4.9989318521683403E-2"/>
        </patternFill>
      </fill>
    </dxf>
  </rfmt>
  <rfmt sheetId="1" sqref="U20">
    <dxf>
      <fill>
        <patternFill>
          <bgColor theme="8" tint="0.59999389629810485"/>
        </patternFill>
      </fill>
    </dxf>
  </rfmt>
  <rfmt sheetId="1" sqref="Z1:Z1048576">
    <dxf>
      <fill>
        <patternFill>
          <bgColor theme="0" tint="-4.9989318521683403E-2"/>
        </patternFill>
      </fill>
    </dxf>
  </rfmt>
  <rfmt sheetId="1" sqref="Z20">
    <dxf>
      <fill>
        <patternFill>
          <bgColor theme="8" tint="0.59999389629810485"/>
        </patternFill>
      </fill>
    </dxf>
  </rfmt>
  <rfmt sheetId="1" sqref="AE1:AE1048576">
    <dxf>
      <fill>
        <patternFill>
          <bgColor theme="0" tint="-4.9989318521683403E-2"/>
        </patternFill>
      </fill>
    </dxf>
  </rfmt>
  <rfmt sheetId="1" sqref="AE20">
    <dxf>
      <fill>
        <patternFill>
          <bgColor theme="8" tint="0.59999389629810485"/>
        </patternFill>
      </fill>
    </dxf>
  </rfmt>
  <rfmt sheetId="1" sqref="AJ1:AJ1048576">
    <dxf>
      <fill>
        <patternFill>
          <bgColor theme="0" tint="-4.9989318521683403E-2"/>
        </patternFill>
      </fill>
    </dxf>
  </rfmt>
  <rfmt sheetId="1" sqref="AJ20">
    <dxf>
      <fill>
        <patternFill>
          <bgColor theme="8" tint="0.59999389629810485"/>
        </patternFill>
      </fill>
    </dxf>
  </rfmt>
  <rfmt sheetId="1" sqref="AO1:AO1048576">
    <dxf>
      <fill>
        <patternFill>
          <bgColor theme="0" tint="-4.9989318521683403E-2"/>
        </patternFill>
      </fill>
    </dxf>
  </rfmt>
  <rfmt sheetId="1" sqref="AO20">
    <dxf>
      <fill>
        <patternFill>
          <bgColor theme="8" tint="0.59999389629810485"/>
        </patternFill>
      </fill>
    </dxf>
  </rfmt>
  <rm rId="348" sheetId="1" source="Z59" destination="Y59" sourceSheetId="1">
    <undo index="0" exp="ref" v="1" dr="Y59" r="AS59" sId="1"/>
    <undo index="0" exp="area" dr="V59:Y59" r="U59" sId="1"/>
    <rcc rId="0" sId="1" dxf="1" numFmtId="4">
      <nc r="Y59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349" sId="1" odxf="1" dxf="1">
    <nc r="Z59">
      <f>SUM(AA59:AD59)</f>
    </nc>
    <odxf>
      <font>
        <sz val="12"/>
        <color auto="1"/>
        <name val="Times New Roman"/>
        <scheme val="none"/>
      </font>
      <numFmt numFmtId="0" formatCode="General"/>
      <fill>
        <patternFill>
          <bgColor theme="0" tint="-0.249977111117893"/>
        </patternFill>
      </fill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fill>
        <patternFill>
          <bgColor theme="0" tint="-4.9989318521683403E-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0" sId="1">
    <oc r="Z60">
      <f>SUM(AA60:AD60)</f>
    </oc>
    <nc r="Z60">
      <f>SUM(AA60:AD60)</f>
    </nc>
  </rcc>
  <rcc rId="351" sId="1">
    <oc r="Z66">
      <f>SUM(AA66:AD66)</f>
    </oc>
    <nc r="Z66">
      <f>SUM(AA66:AD66)</f>
    </nc>
  </rcc>
  <rcc rId="352" sId="1">
    <oc r="Z67">
      <f>SUM(AA67:AD67)</f>
    </oc>
    <nc r="Z67">
      <f>SUM(AA67:AD67)</f>
    </nc>
  </rcc>
  <rcc rId="353" sId="1">
    <oc r="Z68">
      <f>SUM(AA68:AD68)</f>
    </oc>
    <nc r="Z68">
      <f>SUM(AA68:AD68)</f>
    </nc>
  </rcc>
  <rcc rId="354" sId="1">
    <oc r="Z69">
      <f>SUM(AA69:AD69)</f>
    </oc>
    <nc r="Z69">
      <f>SUM(AA69:AD69)</f>
    </nc>
  </rcc>
  <rcc rId="355" sId="1">
    <oc r="Z70">
      <f>SUM(AA70:AD70)</f>
    </oc>
    <nc r="Z70">
      <f>SUM(AA70:AD70)</f>
    </nc>
  </rcc>
  <rcc rId="356" sId="1">
    <oc r="Z71">
      <f>SUM(AA71:AD71)</f>
    </oc>
    <nc r="Z71">
      <f>SUM(AA71:AD71)</f>
    </nc>
  </rcc>
  <rcc rId="357" sId="1">
    <oc r="Z72">
      <f>SUM(AA72:AD72)</f>
    </oc>
    <nc r="Z72">
      <f>SUM(AA72:AD72)</f>
    </nc>
  </rcc>
  <rcc rId="358" sId="1">
    <nc r="Z73">
      <f>SUM(AA73:AD73)</f>
    </nc>
  </rcc>
  <rcc rId="359" sId="1">
    <nc r="Z74">
      <f>SUM(AA74:AD74)</f>
    </nc>
  </rcc>
  <rcc rId="360" sId="1">
    <nc r="Z75">
      <f>SUM(AA75:AD75)</f>
    </nc>
  </rcc>
  <rcc rId="361" sId="1">
    <nc r="Z76">
      <f>SUM(AA76:AD76)</f>
    </nc>
  </rcc>
  <rcc rId="362" sId="1">
    <oc r="Z61">
      <f>SUM(AA61:AD61)</f>
    </oc>
    <nc r="Z61">
      <f>SUM(AA61:AD61)</f>
    </nc>
  </rcc>
  <rcc rId="363" sId="1">
    <oc r="Z62">
      <f>SUM(AA62:AD62)</f>
    </oc>
    <nc r="Z62">
      <f>SUM(AA62:AD62)</f>
    </nc>
  </rcc>
  <rcc rId="364" sId="1">
    <oc r="Z63">
      <f>SUM(AA63:AD63)</f>
    </oc>
    <nc r="Z63">
      <f>SUM(AA63:AD63)</f>
    </nc>
  </rcc>
  <rcc rId="365" sId="1">
    <oc r="Z64">
      <f>SUM(AA64:AD64)</f>
    </oc>
    <nc r="Z64">
      <f>SUM(AA64:AD64)</f>
    </nc>
  </rcc>
  <rcc rId="366" sId="1">
    <oc r="Z65">
      <f>SUM(AA65:AD65)</f>
    </oc>
    <nc r="Z65">
      <f>SUM(AA65:AD65)</f>
    </nc>
  </rcc>
  <rcc rId="367" sId="1" odxf="1" dxf="1" numFmtId="4">
    <oc r="Y60">
      <f>G60</f>
    </oc>
    <nc r="Y60">
      <f>I60</f>
    </nc>
    <ndxf>
      <fill>
        <patternFill>
          <bgColor theme="0" tint="-4.9989318521683403E-2"/>
        </patternFill>
      </fill>
      <border outline="0">
        <top/>
      </border>
    </ndxf>
  </rcc>
  <rcc rId="368" sId="1" odxf="1" dxf="1" numFmtId="4">
    <oc r="Y61">
      <v>0</v>
    </oc>
    <nc r="Y61">
      <f>I61</f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cc rId="369" sId="1" odxf="1" dxf="1" numFmtId="4">
    <oc r="Y62">
      <v>0</v>
    </oc>
    <nc r="Y62">
      <f>I62</f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cc rId="370" sId="1" odxf="1" dxf="1" numFmtId="4">
    <oc r="Y63">
      <v>0</v>
    </oc>
    <nc r="Y63">
      <f>I63</f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cc rId="371" sId="1" odxf="1" dxf="1" numFmtId="4">
    <oc r="Y64">
      <v>0</v>
    </oc>
    <nc r="Y64">
      <f>I64</f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cc rId="372" sId="1" numFmtId="4">
    <oc r="AD61">
      <f>G61</f>
    </oc>
    <nc r="AD61">
      <v>0</v>
    </nc>
  </rcc>
  <rcc rId="373" sId="1" numFmtId="4">
    <oc r="AD62">
      <f>G62</f>
    </oc>
    <nc r="AD62">
      <v>0</v>
    </nc>
  </rcc>
  <rcc rId="374" sId="1" numFmtId="4">
    <oc r="AD63">
      <f>G63</f>
    </oc>
    <nc r="AD63">
      <v>0</v>
    </nc>
  </rcc>
  <rcc rId="375" sId="1" numFmtId="4">
    <oc r="AD64">
      <f>G64</f>
    </oc>
    <nc r="AD64">
      <v>0</v>
    </nc>
  </rcc>
  <rcc rId="376" sId="1" odxf="1" dxf="1" numFmtId="4">
    <oc r="Y65">
      <v>0</v>
    </oc>
    <nc r="Y65">
      <f>I65</f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cc rId="377" sId="1" odxf="1" dxf="1" numFmtId="4">
    <oc r="Y66">
      <v>0</v>
    </oc>
    <nc r="Y66">
      <f>I66</f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fmt sheetId="1" sqref="Y59:Y66">
    <dxf>
      <fill>
        <patternFill>
          <bgColor theme="0" tint="-0.249977111117893"/>
        </patternFill>
      </fill>
    </dxf>
  </rfmt>
  <rcc rId="378" sId="1" numFmtId="4">
    <oc r="AI65">
      <f>I65</f>
    </oc>
    <nc r="AI65">
      <v>0</v>
    </nc>
  </rcc>
  <rcc rId="379" sId="1" numFmtId="4">
    <oc r="AI66">
      <f>I66</f>
    </oc>
    <nc r="AI66">
      <v>0</v>
    </nc>
  </rcc>
  <rcc rId="380" sId="1" numFmtId="4">
    <oc r="AI67">
      <f>I67</f>
    </oc>
    <nc r="AI67">
      <v>0</v>
    </nc>
  </rcc>
  <rcc rId="381" sId="1" numFmtId="4">
    <oc r="AI68">
      <f>I68</f>
    </oc>
    <nc r="AI68">
      <v>0</v>
    </nc>
  </rcc>
  <rcc rId="382" sId="1" numFmtId="4">
    <oc r="AD67">
      <v>0</v>
    </oc>
    <nc r="AD67">
      <f>I67</f>
    </nc>
  </rcc>
  <rcc rId="383" sId="1" numFmtId="4">
    <oc r="AD68">
      <v>0</v>
    </oc>
    <nc r="AD68">
      <f>I68</f>
    </nc>
  </rcc>
  <rcc rId="384" sId="1" numFmtId="4">
    <oc r="AD69">
      <v>0</v>
    </oc>
    <nc r="AD69">
      <f>I69</f>
    </nc>
  </rcc>
  <rcc rId="385" sId="1" numFmtId="4">
    <oc r="AD70">
      <v>0</v>
    </oc>
    <nc r="AD70">
      <f>I70</f>
    </nc>
  </rcc>
  <rcc rId="386" sId="1" numFmtId="4">
    <oc r="AD71">
      <v>0</v>
    </oc>
    <nc r="AD71">
      <f>I71</f>
    </nc>
  </rcc>
  <rcc rId="387" sId="1" numFmtId="4">
    <oc r="AD72">
      <v>0</v>
    </oc>
    <nc r="AD72">
      <f>I72</f>
    </nc>
  </rcc>
  <rcc rId="388" sId="1" numFmtId="4">
    <nc r="AI73">
      <f>I73</f>
    </nc>
  </rcc>
  <rcc rId="389" sId="1" numFmtId="4">
    <nc r="AI74">
      <f>I74</f>
    </nc>
  </rcc>
  <rcc rId="390" sId="1" numFmtId="4">
    <nc r="AI75">
      <f>I75</f>
    </nc>
  </rcc>
  <rcc rId="391" sId="1" numFmtId="4">
    <nc r="AI76">
      <f>I76</f>
    </nc>
  </rcc>
  <rfmt sheetId="1" sqref="AO73" start="0" length="0">
    <dxf/>
  </rfmt>
  <rfmt sheetId="1" sqref="AO74" start="0" length="0">
    <dxf/>
  </rfmt>
  <rcc rId="392" sId="1" numFmtId="4">
    <oc r="AO46">
      <f>AO47</f>
    </oc>
    <nc r="AO46">
      <v>0</v>
    </nc>
  </rcc>
  <rfmt sheetId="1" sqref="AO49" start="0" length="0">
    <dxf/>
  </rfmt>
  <rfmt sheetId="1" sqref="AO50" start="0" length="0">
    <dxf/>
  </rfmt>
  <rfmt sheetId="1" sqref="AO51" start="0" length="0">
    <dxf/>
  </rfmt>
  <rfmt sheetId="1" sqref="AO52" start="0" length="0">
    <dxf/>
  </rfmt>
  <rfmt sheetId="1" sqref="AO53" start="0" length="0">
    <dxf/>
  </rfmt>
  <rfmt sheetId="1" sqref="AO54" start="0" length="0">
    <dxf/>
  </rfmt>
  <rfmt sheetId="1" sqref="AO55" start="0" length="0">
    <dxf/>
  </rfmt>
  <rfmt sheetId="1" sqref="AO56" start="0" length="0">
    <dxf/>
  </rfmt>
  <rfmt sheetId="1" sqref="AO57" start="0" length="0">
    <dxf/>
  </rfmt>
  <rfmt sheetId="1" sqref="AO58" start="0" length="0">
    <dxf/>
  </rfmt>
  <rfmt sheetId="1" sqref="AO59" start="0" length="0">
    <dxf/>
  </rfmt>
  <rfmt sheetId="1" sqref="AO60" start="0" length="0">
    <dxf/>
  </rfmt>
  <rfmt sheetId="1" sqref="AO61" start="0" length="0">
    <dxf/>
  </rfmt>
  <rfmt sheetId="1" sqref="AO62" start="0" length="0">
    <dxf/>
  </rfmt>
  <rfmt sheetId="1" sqref="AO63" start="0" length="0">
    <dxf/>
  </rfmt>
  <rfmt sheetId="1" sqref="AO64" start="0" length="0">
    <dxf/>
  </rfmt>
  <rfmt sheetId="1" sqref="AO65" start="0" length="0">
    <dxf/>
  </rfmt>
  <rfmt sheetId="1" sqref="AO66" start="0" length="0">
    <dxf/>
  </rfmt>
  <rfmt sheetId="1" sqref="AO67" start="0" length="0">
    <dxf/>
  </rfmt>
  <rfmt sheetId="1" sqref="AO68" start="0" length="0">
    <dxf/>
  </rfmt>
  <rfmt sheetId="1" sqref="AO69" start="0" length="0">
    <dxf/>
  </rfmt>
  <rfmt sheetId="1" sqref="AO70" start="0" length="0">
    <dxf/>
  </rfmt>
  <rfmt sheetId="1" sqref="AO71" start="0" length="0">
    <dxf/>
  </rfmt>
  <rfmt sheetId="1" sqref="AO72" start="0" length="0">
    <dxf/>
  </rfmt>
  <rfmt sheetId="1" sqref="AO73" start="0" length="0">
    <dxf/>
  </rfmt>
  <rfmt sheetId="1" sqref="AO74" start="0" length="0">
    <dxf/>
  </rfmt>
  <rfmt sheetId="1" sqref="AO75" start="0" length="0">
    <dxf/>
  </rfmt>
  <rfmt sheetId="1" sqref="AO76" start="0" length="0">
    <dxf/>
  </rfmt>
  <rfmt sheetId="1" sqref="AO77" start="0" length="0">
    <dxf/>
  </rfmt>
  <rfmt sheetId="1" sqref="AO78" start="0" length="0">
    <dxf/>
  </rfmt>
  <rfmt sheetId="1" sqref="AO79" start="0" length="0">
    <dxf/>
  </rfmt>
  <rfmt sheetId="1" sqref="AO80" start="0" length="0">
    <dxf/>
  </rfmt>
  <rcc rId="393" sId="1" numFmtId="4">
    <oc r="AN69">
      <f>I69</f>
    </oc>
    <nc r="AN69">
      <v>0</v>
    </nc>
  </rcc>
  <rcc rId="394" sId="1" numFmtId="4">
    <oc r="AN70">
      <f>I70</f>
    </oc>
    <nc r="AN70">
      <v>0</v>
    </nc>
  </rcc>
  <rcc rId="395" sId="1" numFmtId="4">
    <oc r="AN71">
      <f>I71</f>
    </oc>
    <nc r="AN71">
      <v>0</v>
    </nc>
  </rcc>
  <rcc rId="396" sId="1" numFmtId="4">
    <oc r="AN72">
      <f>I72</f>
    </oc>
    <nc r="AN72">
      <v>0</v>
    </nc>
  </rcc>
  <rcc rId="397" sId="1" odxf="1" dxf="1" numFmtId="4">
    <nc r="AN73">
      <v>0</v>
    </nc>
    <odxf/>
    <ndxf/>
  </rcc>
  <rcc rId="398" sId="1" odxf="1" dxf="1" numFmtId="4">
    <nc r="AN74">
      <v>0</v>
    </nc>
    <odxf/>
    <ndxf/>
  </rcc>
  <rcc rId="399" sId="1" odxf="1" dxf="1" numFmtId="4">
    <nc r="AN75">
      <v>0</v>
    </nc>
    <odxf/>
    <ndxf/>
  </rcc>
  <rcc rId="400" sId="1" odxf="1" dxf="1" numFmtId="4">
    <nc r="AN76">
      <v>0</v>
    </nc>
    <odxf/>
    <ndxf/>
  </rcc>
  <rfmt sheetId="1" sqref="AN77" start="0" length="0">
    <dxf/>
  </rfmt>
  <rfmt sheetId="1" sqref="AN78" start="0" length="0">
    <dxf/>
  </rfmt>
  <rfmt sheetId="1" sqref="AN79" start="0" length="0">
    <dxf/>
  </rfmt>
  <rfmt sheetId="1" sqref="AN80" start="0" length="0">
    <dxf/>
  </rfmt>
  <rcc rId="401" sId="1" numFmtId="4">
    <nc r="AM73">
      <v>0</v>
    </nc>
  </rcc>
  <rcc rId="402" sId="1" numFmtId="4">
    <nc r="AM74">
      <v>0</v>
    </nc>
  </rcc>
  <rcc rId="403" sId="1" numFmtId="4">
    <nc r="AM75">
      <v>0</v>
    </nc>
  </rcc>
  <rcc rId="404" sId="1" numFmtId="4">
    <nc r="AM76">
      <v>0</v>
    </nc>
  </rcc>
  <rcc rId="405" sId="1" numFmtId="4">
    <nc r="AM77">
      <v>0</v>
    </nc>
  </rcc>
  <rcc rId="406" sId="1" numFmtId="4">
    <nc r="AM78">
      <v>0</v>
    </nc>
  </rcc>
  <rcc rId="407" sId="1" numFmtId="4">
    <nc r="AM79">
      <v>0</v>
    </nc>
  </rcc>
  <rcc rId="408" sId="1" numFmtId="4">
    <nc r="AM80">
      <v>0</v>
    </nc>
  </rcc>
  <rcc rId="409" sId="1" numFmtId="4">
    <nc r="AL73">
      <v>0</v>
    </nc>
  </rcc>
  <rcc rId="410" sId="1" numFmtId="4">
    <nc r="AL74">
      <v>0</v>
    </nc>
  </rcc>
  <rcc rId="411" sId="1" numFmtId="4">
    <nc r="AL75">
      <v>0</v>
    </nc>
  </rcc>
  <rcc rId="412" sId="1" numFmtId="4">
    <nc r="AL76">
      <v>0</v>
    </nc>
  </rcc>
  <rcc rId="413" sId="1" numFmtId="4">
    <nc r="AL77">
      <v>0</v>
    </nc>
  </rcc>
  <rcc rId="414" sId="1" numFmtId="4">
    <nc r="AL78">
      <v>0</v>
    </nc>
  </rcc>
  <rcc rId="415" sId="1" numFmtId="4">
    <nc r="AL79">
      <v>0</v>
    </nc>
  </rcc>
  <rcc rId="416" sId="1" numFmtId="4">
    <nc r="AL80">
      <v>0</v>
    </nc>
  </rcc>
  <rcc rId="417" sId="1" numFmtId="4">
    <nc r="AN77">
      <f>I77</f>
    </nc>
  </rcc>
  <rcc rId="418" sId="1" numFmtId="4">
    <nc r="AN78">
      <f>I78</f>
    </nc>
  </rcc>
  <rcc rId="419" sId="1" numFmtId="4">
    <nc r="AN79">
      <f>I79</f>
    </nc>
  </rcc>
  <rcc rId="420" sId="1" numFmtId="4">
    <nc r="AN80">
      <f>I80</f>
    </nc>
  </rcc>
  <rm rId="421" sheetId="1" source="T49:T58" destination="S49:S58" sourceSheetId="1">
    <undo index="0" exp="area" dr="Q50:T50" r="P50" sId="1"/>
    <undo index="0" exp="area" dr="Q51:T51" r="P51" sId="1"/>
    <undo index="0" exp="area" dr="Q52:T52" r="P52" sId="1"/>
    <undo index="0" exp="area" dr="S49:S57" r="S48" sId="1"/>
    <undo index="0" exp="area" dr="Q58:T58" r="P58" sId="1"/>
    <undo index="0" exp="area" dr="Q56:T56" r="P56" sId="1"/>
    <undo index="0" exp="area" dr="Q54:T54" r="P54" sId="1"/>
    <undo index="0" exp="area" dr="Q49:T49" r="P49" sId="1"/>
    <undo index="0" exp="area" dr="Q57:T57" r="P57" sId="1"/>
    <undo index="0" exp="area" dr="Q55:T55" r="P55" sId="1"/>
    <undo index="0" exp="area" dr="Q53:T53" r="P53" sId="1"/>
    <rcc rId="0" sId="1" dxf="1" numFmtId="4">
      <nc r="S49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S50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S51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S52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S53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S54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S55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S56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S57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S58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422" sheetId="1" source="T46:T48" destination="S46:S48" sourceSheetId="1">
    <rcc rId="0" sId="1" dxf="1">
      <nc r="S46">
        <f>S47</f>
      </nc>
      <ndxf>
        <font>
          <sz val="14"/>
          <color auto="1"/>
          <name val="Times New Roman"/>
          <scheme val="none"/>
        </font>
        <numFmt numFmtId="169" formatCode="#,##0.00_ ;\-#,##0.00\ 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47">
        <f>S48+S81</f>
      </nc>
      <ndxf>
        <font>
          <sz val="14"/>
          <color auto="1"/>
          <name val="Times New Roman"/>
          <scheme val="none"/>
        </font>
        <numFmt numFmtId="169" formatCode="#,##0.00_ ;\-#,##0.00\ 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48">
        <f>SUM(#REF!)</f>
      </nc>
      <ndxf>
        <font>
          <sz val="14"/>
          <color auto="1"/>
          <name val="Times New Roman"/>
          <scheme val="none"/>
        </font>
        <numFmt numFmtId="169" formatCode="#,##0.00_ ;\-#,##0.00\ 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m>
  <rcc rId="423" sId="1" odxf="1" dxf="1" numFmtId="4">
    <nc r="T46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4" sId="1" odxf="1" dxf="1" numFmtId="4">
    <nc r="T47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25" sId="1" odxf="1" dxf="1" numFmtId="4">
    <nc r="T48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T49" start="0" length="0">
    <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50" start="0" length="0">
    <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51" start="0" length="0">
    <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52" start="0" length="0">
    <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53" start="0" length="0">
    <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54" start="0" length="0">
    <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55" start="0" length="0">
    <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56" start="0" length="0">
    <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57" start="0" length="0">
    <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58" start="0" length="0">
    <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426" sId="1">
    <oc r="S48">
      <f>SUM(T49:T57)</f>
    </oc>
    <nc r="S48">
      <f>SUM(S49:S58)</f>
    </nc>
  </rcc>
  <rm rId="427" sheetId="1" source="Y59:Y66" destination="X59:X66" sourceSheetId="1">
    <undo index="0" exp="area" dr="V66:Y66" r="U66" sId="1"/>
    <undo index="0" exp="area" dr="V65:Y65" r="U65" sId="1"/>
    <undo index="0" exp="area" dr="V62:Y62" r="U62" sId="1"/>
    <undo index="0" exp="area" dr="V61:Y61" r="U61" sId="1"/>
    <undo index="0" exp="area" dr="V64:Y64" r="U64" sId="1"/>
    <undo index="0" exp="area" dr="V63:Y63" r="U63" sId="1"/>
    <undo index="0" exp="area" dr="V59:Y59" r="U59" sId="1"/>
    <undo index="0" exp="area" dr="V60:Y60" r="U60" sId="1"/>
    <rcc rId="0" sId="1" dxf="1" numFmtId="4">
      <nc r="X59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X60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X61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X62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X63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X64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X65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X66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m>
  <rcc rId="428" sId="1" odxf="1" dxf="1" numFmtId="4">
    <nc r="Y59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" sId="1" odxf="1" dxf="1" numFmtId="4">
    <nc r="Y60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" sId="1" odxf="1" dxf="1" numFmtId="4">
    <nc r="Y61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" sId="1" odxf="1" dxf="1" numFmtId="4">
    <nc r="Y62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" sId="1" odxf="1" dxf="1" numFmtId="4">
    <nc r="Y63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" sId="1" odxf="1" dxf="1" numFmtId="4">
    <nc r="Y64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1" odxf="1" dxf="1" numFmtId="4">
    <nc r="Y65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" sId="1" odxf="1" dxf="1" numFmtId="4">
    <nc r="Y66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" sId="1">
    <oc r="X48">
      <f>SUM(X49:X57)</f>
    </oc>
    <nc r="X48">
      <f>SUM(X49:X80)</f>
    </nc>
  </rcc>
  <rcc rId="437" sId="1" odxf="1" dxf="1" numFmtId="4">
    <nc r="T49">
      <v>0</v>
    </nc>
    <ndxf>
      <fill>
        <patternFill patternType="solid">
          <bgColor theme="0" tint="-0.249977111117893"/>
        </patternFill>
      </fill>
    </ndxf>
  </rcc>
  <rcc rId="438" sId="1" odxf="1" dxf="1" numFmtId="4">
    <nc r="T50">
      <v>0</v>
    </nc>
    <ndxf>
      <fill>
        <patternFill patternType="solid">
          <bgColor theme="0" tint="-0.249977111117893"/>
        </patternFill>
      </fill>
    </ndxf>
  </rcc>
  <rcc rId="439" sId="1" odxf="1" dxf="1" numFmtId="4">
    <nc r="T51">
      <v>0</v>
    </nc>
    <ndxf>
      <fill>
        <patternFill patternType="solid">
          <bgColor theme="0" tint="-0.249977111117893"/>
        </patternFill>
      </fill>
    </ndxf>
  </rcc>
  <rcc rId="440" sId="1" odxf="1" dxf="1" numFmtId="4">
    <nc r="T52">
      <v>0</v>
    </nc>
    <ndxf>
      <fill>
        <patternFill patternType="solid">
          <bgColor theme="0" tint="-0.249977111117893"/>
        </patternFill>
      </fill>
    </ndxf>
  </rcc>
  <rcc rId="441" sId="1" odxf="1" dxf="1" numFmtId="4">
    <nc r="T53">
      <v>0</v>
    </nc>
    <ndxf>
      <fill>
        <patternFill patternType="solid">
          <bgColor theme="0" tint="-0.249977111117893"/>
        </patternFill>
      </fill>
    </ndxf>
  </rcc>
  <rcc rId="442" sId="1" odxf="1" dxf="1" numFmtId="4">
    <nc r="T54">
      <v>0</v>
    </nc>
    <ndxf>
      <fill>
        <patternFill patternType="solid">
          <bgColor theme="0" tint="-0.249977111117893"/>
        </patternFill>
      </fill>
    </ndxf>
  </rcc>
  <rcc rId="443" sId="1" odxf="1" dxf="1" numFmtId="4">
    <nc r="T55">
      <v>0</v>
    </nc>
    <ndxf>
      <fill>
        <patternFill patternType="solid">
          <bgColor theme="0" tint="-0.249977111117893"/>
        </patternFill>
      </fill>
    </ndxf>
  </rcc>
  <rcc rId="444" sId="1" odxf="1" dxf="1" numFmtId="4">
    <nc r="T56">
      <v>0</v>
    </nc>
    <ndxf>
      <fill>
        <patternFill patternType="solid">
          <bgColor theme="0" tint="-0.249977111117893"/>
        </patternFill>
      </fill>
    </ndxf>
  </rcc>
  <rcc rId="445" sId="1" odxf="1" dxf="1" numFmtId="4">
    <nc r="T57">
      <v>0</v>
    </nc>
    <ndxf>
      <fill>
        <patternFill patternType="solid">
          <bgColor theme="0" tint="-0.249977111117893"/>
        </patternFill>
      </fill>
    </ndxf>
  </rcc>
  <rcc rId="446" sId="1" odxf="1" dxf="1" numFmtId="4">
    <nc r="T58">
      <v>0</v>
    </nc>
    <ndxf>
      <fill>
        <patternFill patternType="solid">
          <bgColor theme="0" tint="-0.249977111117893"/>
        </patternFill>
      </fill>
    </ndxf>
  </rcc>
  <rcc rId="447" sId="1" numFmtId="4">
    <nc r="AH73">
      <f>H73</f>
    </nc>
  </rcc>
  <rcc rId="448" sId="1" numFmtId="4">
    <nc r="AH74">
      <f>H74</f>
    </nc>
  </rcc>
  <rcc rId="449" sId="1" numFmtId="4">
    <nc r="AH75">
      <f>H75</f>
    </nc>
  </rcc>
  <rcc rId="450" sId="1" numFmtId="4">
    <nc r="AH76">
      <f>H76</f>
    </nc>
  </rcc>
  <rm rId="451" sheetId="1" source="AI73:AI76" destination="AH73:AH76" sourceSheetId="1">
    <rcc rId="0" sId="1" dxf="1">
      <nc r="AH73">
        <f>H73</f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74">
        <f>H74</f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75">
        <f>H75</f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76">
        <f>H76</f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452" sId="1" odxf="1" dxf="1" numFmtId="4">
    <nc r="AI73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53" sId="1" odxf="1" dxf="1" numFmtId="4">
    <nc r="AI74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54" sId="1" odxf="1" dxf="1" numFmtId="4">
    <nc r="AI75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55" sId="1" odxf="1" dxf="1" numFmtId="4">
    <nc r="AI76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456" sId="1">
    <oc r="AH48">
      <f>SUM(AH49:AH57)</f>
    </oc>
    <nc r="AH48">
      <f>SUM(AH49:AH80)</f>
    </nc>
  </rcc>
  <rcc rId="457" sId="1">
    <nc r="AE73">
      <f>SUM(AF73:AI73)</f>
    </nc>
  </rcc>
  <rcc rId="458" sId="1" numFmtId="4">
    <nc r="AE74">
      <f>SUM(AF74:AI74)</f>
    </nc>
  </rcc>
  <rcc rId="459" sId="1" numFmtId="4">
    <nc r="AE75">
      <f>SUM(AF75:AI75)</f>
    </nc>
  </rcc>
  <rcc rId="460" sId="1" numFmtId="4">
    <nc r="AE76">
      <f>SUM(AF76:AI76)</f>
    </nc>
  </rcc>
  <rm rId="461" sheetId="1" source="AN77:AN80" destination="AM77:AM80" sourceSheetId="1">
    <undo index="0" exp="area" dr="AK80:AN80" r="AJ80" sId="1"/>
    <undo index="0" exp="area" dr="AK79:AN79" r="AJ79" sId="1"/>
    <undo index="0" exp="area" dr="AK78:AN78" r="AJ78" sId="1"/>
    <undo index="0" exp="area" dr="AK77:AN77" r="AJ77" sId="1"/>
    <rcc rId="0" sId="1" dxf="1" numFmtId="4">
      <nc r="AM77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AM78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AM79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AM80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m>
  <rcc rId="462" sId="1" odxf="1" dxf="1" numFmtId="4">
    <nc r="AN77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" sId="1" odxf="1" dxf="1" numFmtId="4">
    <nc r="AN78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" sId="1" odxf="1" dxf="1" numFmtId="4">
    <nc r="AN79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" sId="1" odxf="1" dxf="1" numFmtId="4">
    <nc r="AN80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" sId="1">
    <oc r="AM48">
      <f>SUM(AM49:AM57)</f>
    </oc>
    <nc r="AM48">
      <f>SUM(AM49:AM80)</f>
    </nc>
  </rcc>
  <rcc rId="467" sId="1" numFmtId="4">
    <oc r="AR49">
      <v>0</v>
    </oc>
    <nc r="AR49">
      <f>AM49+AH49+AC49+X49+S49</f>
    </nc>
  </rcc>
  <rcc rId="468" sId="1" odxf="1" dxf="1" numFmtId="4">
    <oc r="AR50">
      <v>0</v>
    </oc>
    <nc r="AR50">
      <f>AM50+AH50+AC50+X50+S50</f>
    </nc>
    <odxf/>
    <ndxf/>
  </rcc>
  <rcc rId="469" sId="1" odxf="1" dxf="1" numFmtId="4">
    <oc r="AR51">
      <v>0</v>
    </oc>
    <nc r="AR51">
      <f>AM51+AH51+AC51+X51+S51</f>
    </nc>
    <odxf/>
    <ndxf/>
  </rcc>
  <rcc rId="470" sId="1" odxf="1" dxf="1" numFmtId="4">
    <oc r="AR52">
      <v>0</v>
    </oc>
    <nc r="AR52">
      <f>AM52+AH52+AC52+X52+S52</f>
    </nc>
    <odxf/>
    <ndxf/>
  </rcc>
  <rcc rId="471" sId="1" numFmtId="4">
    <oc r="AR53">
      <v>0</v>
    </oc>
    <nc r="AR53">
      <f>AM53+AH53+AC53+X53+S53</f>
    </nc>
  </rcc>
  <rcc rId="472" sId="1" numFmtId="4">
    <oc r="AR54">
      <v>0</v>
    </oc>
    <nc r="AR54">
      <f>AM54+AH54+AC54+X54+S54</f>
    </nc>
  </rcc>
  <rcc rId="473" sId="1" odxf="1" dxf="1" numFmtId="4">
    <oc r="AR55">
      <v>0</v>
    </oc>
    <nc r="AR55">
      <f>AM55+AH55+AC55+X55+S55</f>
    </nc>
    <odxf/>
    <ndxf/>
  </rcc>
  <rcc rId="474" sId="1" odxf="1" dxf="1" numFmtId="4">
    <oc r="AR56">
      <v>0</v>
    </oc>
    <nc r="AR56">
      <f>AM56+AH56+AC56+X56+S56</f>
    </nc>
    <odxf/>
    <ndxf/>
  </rcc>
  <rcc rId="475" sId="1" odxf="1" dxf="1" numFmtId="4">
    <oc r="AR57">
      <v>0</v>
    </oc>
    <nc r="AR57">
      <f>AM57+AH57+AC57+X57+S57</f>
    </nc>
    <odxf>
      <border outline="0">
        <top/>
      </border>
    </odxf>
    <ndxf>
      <border outline="0">
        <top style="thin">
          <color indexed="64"/>
        </top>
      </border>
    </ndxf>
  </rcc>
  <rcc rId="476" sId="1" odxf="1" dxf="1" numFmtId="4">
    <oc r="AR58">
      <v>0</v>
    </oc>
    <nc r="AR58">
      <f>AM58+AH58+AC58+X58+S58</f>
    </nc>
    <odxf>
      <border outline="0">
        <top/>
      </border>
    </odxf>
    <ndxf>
      <border outline="0">
        <top style="thin">
          <color indexed="64"/>
        </top>
      </border>
    </ndxf>
  </rcc>
  <rcc rId="477" sId="1" odxf="1" dxf="1" numFmtId="4">
    <oc r="AR59">
      <v>0</v>
    </oc>
    <nc r="AR59">
      <f>AM59+AH59+AC59+X59+S59</f>
    </nc>
    <odxf>
      <border outline="0">
        <top/>
      </border>
    </odxf>
    <ndxf>
      <border outline="0">
        <top style="thin">
          <color indexed="64"/>
        </top>
      </border>
    </ndxf>
  </rcc>
  <rcc rId="478" sId="1" odxf="1" dxf="1" numFmtId="4">
    <oc r="AR60">
      <v>0</v>
    </oc>
    <nc r="AR60">
      <f>AM60+AH60+AC60+X60+S60</f>
    </nc>
    <odxf>
      <border outline="0">
        <top/>
      </border>
    </odxf>
    <ndxf>
      <border outline="0">
        <top style="thin">
          <color indexed="64"/>
        </top>
      </border>
    </ndxf>
  </rcc>
  <rcc rId="479" sId="1" odxf="1" dxf="1" numFmtId="4">
    <oc r="AR61">
      <v>0</v>
    </oc>
    <nc r="AR61">
      <f>AM61+AH61+AC61+X61+S61</f>
    </nc>
    <odxf>
      <border outline="0">
        <top/>
      </border>
    </odxf>
    <ndxf>
      <border outline="0">
        <top style="thin">
          <color indexed="64"/>
        </top>
      </border>
    </ndxf>
  </rcc>
  <rcc rId="480" sId="1" odxf="1" dxf="1" numFmtId="4">
    <oc r="AR62">
      <v>0</v>
    </oc>
    <nc r="AR62">
      <f>AM62+AH62+AC62+X62+S62</f>
    </nc>
    <odxf>
      <border outline="0">
        <top/>
      </border>
    </odxf>
    <ndxf>
      <border outline="0">
        <top style="thin">
          <color indexed="64"/>
        </top>
      </border>
    </ndxf>
  </rcc>
  <rcc rId="481" sId="1" odxf="1" dxf="1" numFmtId="4">
    <oc r="AR63">
      <v>0</v>
    </oc>
    <nc r="AR63">
      <f>AM63+AH63+AC63+X63+S63</f>
    </nc>
    <odxf>
      <border outline="0">
        <top/>
      </border>
    </odxf>
    <ndxf>
      <border outline="0">
        <top style="thin">
          <color indexed="64"/>
        </top>
      </border>
    </ndxf>
  </rcc>
  <rcc rId="482" sId="1" odxf="1" dxf="1" numFmtId="4">
    <oc r="AR64">
      <v>0</v>
    </oc>
    <nc r="AR64">
      <f>AM64+AH64+AC64+X64+S64</f>
    </nc>
    <odxf>
      <border outline="0">
        <top/>
      </border>
    </odxf>
    <ndxf>
      <border outline="0">
        <top style="thin">
          <color indexed="64"/>
        </top>
      </border>
    </ndxf>
  </rcc>
  <rcc rId="483" sId="1" odxf="1" dxf="1" numFmtId="4">
    <oc r="AR65">
      <v>0</v>
    </oc>
    <nc r="AR65">
      <f>AM65+AH65+AC65+X65+S65</f>
    </nc>
    <odxf>
      <border outline="0">
        <top/>
      </border>
    </odxf>
    <ndxf>
      <border outline="0">
        <top style="thin">
          <color indexed="64"/>
        </top>
      </border>
    </ndxf>
  </rcc>
  <rcc rId="484" sId="1" odxf="1" dxf="1" numFmtId="4">
    <oc r="AR66">
      <v>0</v>
    </oc>
    <nc r="AR66">
      <f>AM66+AH66+AC66+X66+S66</f>
    </nc>
    <odxf>
      <border outline="0">
        <top/>
      </border>
    </odxf>
    <ndxf>
      <border outline="0">
        <top style="thin">
          <color indexed="64"/>
        </top>
      </border>
    </ndxf>
  </rcc>
  <rcc rId="485" sId="1" odxf="1" dxf="1" numFmtId="4">
    <oc r="AR67">
      <v>0</v>
    </oc>
    <nc r="AR67">
      <f>AM67+AH67+AC67+X67+S67</f>
    </nc>
    <odxf>
      <border outline="0">
        <top/>
      </border>
    </odxf>
    <ndxf>
      <border outline="0">
        <top style="thin">
          <color indexed="64"/>
        </top>
      </border>
    </ndxf>
  </rcc>
  <rcc rId="486" sId="1" odxf="1" dxf="1" numFmtId="4">
    <oc r="AR68">
      <v>0</v>
    </oc>
    <nc r="AR68">
      <f>AM68+AH68+AC68+X68+S68</f>
    </nc>
    <odxf>
      <border outline="0">
        <top/>
      </border>
    </odxf>
    <ndxf>
      <border outline="0">
        <top style="thin">
          <color indexed="64"/>
        </top>
      </border>
    </ndxf>
  </rcc>
  <rcc rId="487" sId="1" odxf="1" dxf="1" numFmtId="4">
    <oc r="AR69">
      <v>0</v>
    </oc>
    <nc r="AR69">
      <f>AM69+AH69+AC69+X69+S69</f>
    </nc>
    <odxf>
      <border outline="0">
        <top/>
      </border>
    </odxf>
    <ndxf>
      <border outline="0">
        <top style="thin">
          <color indexed="64"/>
        </top>
      </border>
    </ndxf>
  </rcc>
  <rcc rId="488" sId="1" odxf="1" dxf="1" numFmtId="4">
    <oc r="AR70">
      <v>0</v>
    </oc>
    <nc r="AR70">
      <f>AM70+AH70+AC70+X70+S70</f>
    </nc>
    <odxf>
      <border outline="0">
        <top/>
      </border>
    </odxf>
    <ndxf>
      <border outline="0">
        <top style="thin">
          <color indexed="64"/>
        </top>
      </border>
    </ndxf>
  </rcc>
  <rcc rId="489" sId="1" odxf="1" dxf="1" numFmtId="4">
    <oc r="AR71">
      <v>0</v>
    </oc>
    <nc r="AR71">
      <f>AM71+AH71+AC71+X71+S71</f>
    </nc>
    <odxf>
      <border outline="0">
        <top/>
      </border>
    </odxf>
    <ndxf>
      <border outline="0">
        <top style="thin">
          <color indexed="64"/>
        </top>
      </border>
    </ndxf>
  </rcc>
  <rcc rId="490" sId="1" odxf="1" dxf="1" numFmtId="4">
    <oc r="AR72">
      <v>0</v>
    </oc>
    <nc r="AR72">
      <f>AM72+AH72+AC72+X72+S72</f>
    </nc>
    <odxf>
      <border outline="0">
        <top/>
      </border>
    </odxf>
    <ndxf>
      <border outline="0">
        <top style="thin">
          <color indexed="64"/>
        </top>
      </border>
    </ndxf>
  </rcc>
  <rcc rId="491" sId="1" odxf="1" dxf="1">
    <nc r="AR73">
      <f>AM73+AH73+AC73+X73+S73</f>
    </nc>
    <odxf>
      <border outline="0">
        <top/>
      </border>
    </odxf>
    <ndxf>
      <border outline="0">
        <top style="thin">
          <color indexed="64"/>
        </top>
      </border>
    </ndxf>
  </rcc>
  <rcc rId="492" sId="1" odxf="1" dxf="1">
    <nc r="AR74">
      <f>AM74+AH74+AC74+X74+S74</f>
    </nc>
    <odxf>
      <border outline="0">
        <top/>
      </border>
    </odxf>
    <ndxf>
      <border outline="0">
        <top style="thin">
          <color indexed="64"/>
        </top>
      </border>
    </ndxf>
  </rcc>
  <rcc rId="493" sId="1" odxf="1" dxf="1">
    <nc r="AR75">
      <f>AM75+AH75+AC75+X75+S75</f>
    </nc>
    <odxf>
      <border outline="0">
        <top/>
      </border>
    </odxf>
    <ndxf>
      <border outline="0">
        <top style="thin">
          <color indexed="64"/>
        </top>
      </border>
    </ndxf>
  </rcc>
  <rcc rId="494" sId="1" odxf="1" dxf="1">
    <nc r="AR76">
      <f>AM76+AH76+AC76+X76+S76</f>
    </nc>
    <odxf>
      <border outline="0">
        <top/>
      </border>
    </odxf>
    <ndxf>
      <border outline="0">
        <top style="thin">
          <color indexed="64"/>
        </top>
      </border>
    </ndxf>
  </rcc>
  <rcc rId="495" sId="1" odxf="1" dxf="1">
    <nc r="AR77">
      <f>AM77+AH77+AC77+X77+S77</f>
    </nc>
    <odxf>
      <border outline="0">
        <top/>
      </border>
    </odxf>
    <ndxf>
      <border outline="0">
        <top style="thin">
          <color indexed="64"/>
        </top>
      </border>
    </ndxf>
  </rcc>
  <rcc rId="496" sId="1" odxf="1" dxf="1">
    <nc r="AR78">
      <f>AM78+AH78+AC78+X78+S78</f>
    </nc>
    <odxf>
      <border outline="0">
        <top/>
      </border>
    </odxf>
    <ndxf>
      <border outline="0">
        <top style="thin">
          <color indexed="64"/>
        </top>
      </border>
    </ndxf>
  </rcc>
  <rcc rId="497" sId="1" odxf="1" dxf="1">
    <nc r="AR79">
      <f>AM79+AH79+AC79+X79+S79</f>
    </nc>
    <odxf>
      <border outline="0">
        <top/>
      </border>
    </odxf>
    <ndxf>
      <border outline="0">
        <top style="thin">
          <color indexed="64"/>
        </top>
      </border>
    </ndxf>
  </rcc>
  <rcc rId="498" sId="1" odxf="1" dxf="1">
    <nc r="AR80">
      <f>AM80+AH80+AC80+X80+S80</f>
    </nc>
    <odxf>
      <border outline="0">
        <top/>
      </border>
    </odxf>
    <ndxf>
      <border outline="0">
        <top style="thin">
          <color indexed="64"/>
        </top>
      </border>
    </ndxf>
  </rcc>
  <rcc rId="499" sId="1" numFmtId="4">
    <nc r="AP73">
      <v>0</v>
    </nc>
  </rcc>
  <rcc rId="500" sId="1" numFmtId="4">
    <nc r="AP74">
      <v>0</v>
    </nc>
  </rcc>
  <rcc rId="501" sId="1" numFmtId="4">
    <nc r="AP75">
      <v>0</v>
    </nc>
  </rcc>
  <rcc rId="502" sId="1" numFmtId="4">
    <nc r="AP76">
      <v>0</v>
    </nc>
  </rcc>
  <rcc rId="503" sId="1" numFmtId="4">
    <nc r="AP77">
      <v>0</v>
    </nc>
  </rcc>
  <rcc rId="504" sId="1" numFmtId="4">
    <nc r="AP78">
      <v>0</v>
    </nc>
  </rcc>
  <rcc rId="505" sId="1" numFmtId="4">
    <nc r="AP79">
      <v>0</v>
    </nc>
  </rcc>
  <rcc rId="506" sId="1" numFmtId="4">
    <nc r="AP80">
      <v>0</v>
    </nc>
  </rcc>
  <rcc rId="507" sId="1" numFmtId="4">
    <nc r="AQ73">
      <v>0</v>
    </nc>
  </rcc>
  <rcc rId="508" sId="1" numFmtId="4">
    <nc r="AQ74">
      <v>0</v>
    </nc>
  </rcc>
  <rcc rId="509" sId="1" numFmtId="4">
    <nc r="AQ75">
      <v>0</v>
    </nc>
  </rcc>
  <rcc rId="510" sId="1" numFmtId="4">
    <nc r="AQ76">
      <v>0</v>
    </nc>
  </rcc>
  <rcc rId="511" sId="1" numFmtId="4">
    <nc r="AQ77">
      <v>0</v>
    </nc>
  </rcc>
  <rcc rId="512" sId="1" numFmtId="4">
    <nc r="AQ78">
      <v>0</v>
    </nc>
  </rcc>
  <rcc rId="513" sId="1" numFmtId="4">
    <nc r="AQ79">
      <v>0</v>
    </nc>
  </rcc>
  <rcc rId="514" sId="1" numFmtId="4">
    <nc r="AQ80">
      <v>0</v>
    </nc>
  </rcc>
  <rcc rId="515" sId="1" odxf="1" dxf="1" numFmtId="4">
    <oc r="AS15">
      <f>AS46</f>
    </oc>
    <nc r="AS15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fmt sheetId="1" sqref="AS18" start="0" length="0">
    <dxf/>
  </rfmt>
  <rcc rId="516" sId="1" odxf="1" dxf="1" numFmtId="4">
    <oc r="AS19">
      <f>AS95</f>
    </oc>
    <nc r="AS19">
      <v>0</v>
    </nc>
    <odxf/>
    <ndxf/>
  </rcc>
  <rcc rId="517" sId="1" numFmtId="4">
    <oc r="AS20">
      <f>SUM(AS14:AS19)</f>
    </oc>
    <nc r="AS20">
      <v>0</v>
    </nc>
  </rcc>
  <rcc rId="518" sId="1" numFmtId="4">
    <oc r="AS46">
      <f>AS47</f>
    </oc>
    <nc r="AS46">
      <v>0</v>
    </nc>
  </rcc>
  <rcc rId="519" sId="1" numFmtId="4">
    <oc r="AS47">
      <f>AS48+AS81</f>
    </oc>
    <nc r="AS47">
      <v>0</v>
    </nc>
  </rcc>
  <rcc rId="520" sId="1" numFmtId="4">
    <oc r="AS48">
      <f>SUM(AS49:AS72)</f>
    </oc>
    <nc r="AS48">
      <v>0</v>
    </nc>
  </rcc>
  <rcc rId="521" sId="1" odxf="1" dxf="1" numFmtId="4">
    <oc r="AS49">
      <f>S49</f>
    </oc>
    <nc r="AS49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22" sId="1" odxf="1" dxf="1" numFmtId="4">
    <oc r="AS50">
      <f>S50</f>
    </oc>
    <nc r="AS50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23" sId="1" odxf="1" dxf="1" numFmtId="4">
    <oc r="AS51">
      <f>S51</f>
    </oc>
    <nc r="AS51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24" sId="1" odxf="1" dxf="1" numFmtId="4">
    <oc r="AS52">
      <f>S52</f>
    </oc>
    <nc r="AS52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25" sId="1" odxf="1" dxf="1" numFmtId="4">
    <oc r="AS53">
      <f>Y53</f>
    </oc>
    <nc r="AS53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26" sId="1" odxf="1" dxf="1" numFmtId="4">
    <oc r="AS54">
      <f>Y54</f>
    </oc>
    <nc r="AS54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27" sId="1" odxf="1" dxf="1" numFmtId="4">
    <oc r="AS55">
      <f>Y55</f>
    </oc>
    <nc r="AS55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28" sId="1" odxf="1" dxf="1" numFmtId="4">
    <oc r="AS56">
      <f>Y56</f>
    </oc>
    <nc r="AS56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29" sId="1" odxf="1" dxf="1" numFmtId="4">
    <oc r="AS57">
      <f>Y57</f>
    </oc>
    <nc r="AS57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30" sId="1" odxf="1" dxf="1" numFmtId="4">
    <oc r="AS58">
      <f>Y58</f>
    </oc>
    <nc r="AS58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31" sId="1" odxf="1" dxf="1" numFmtId="4">
    <oc r="AS59">
      <f>#REF!</f>
    </oc>
    <nc r="AS59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32" sId="1" odxf="1" dxf="1" numFmtId="4">
    <oc r="AS60">
      <f>X60</f>
    </oc>
    <nc r="AS60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33" sId="1" odxf="1" dxf="1" numFmtId="4">
    <oc r="AS61">
      <f>AD61</f>
    </oc>
    <nc r="AS61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34" sId="1" odxf="1" dxf="1" numFmtId="4">
    <oc r="AS62">
      <f>AD62</f>
    </oc>
    <nc r="AS62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35" sId="1" odxf="1" dxf="1" numFmtId="4">
    <oc r="AS63">
      <f>AD63</f>
    </oc>
    <nc r="AS63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36" sId="1" odxf="1" dxf="1" numFmtId="4">
    <oc r="AS64">
      <f>AD64</f>
    </oc>
    <nc r="AS64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37" sId="1" odxf="1" dxf="1" numFmtId="4">
    <oc r="AS65">
      <f>AE65</f>
    </oc>
    <nc r="AS65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38" sId="1" odxf="1" dxf="1" numFmtId="4">
    <oc r="AS66">
      <f>AE66</f>
    </oc>
    <nc r="AS66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39" sId="1" odxf="1" dxf="1" numFmtId="4">
    <oc r="AS67">
      <f>AE67</f>
    </oc>
    <nc r="AS67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40" sId="1" odxf="1" dxf="1" numFmtId="4">
    <oc r="AS68">
      <f>AE68</f>
    </oc>
    <nc r="AS68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41" sId="1" odxf="1" dxf="1" numFmtId="4">
    <oc r="AS69">
      <f>AJ69</f>
    </oc>
    <nc r="AS69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42" sId="1" odxf="1" dxf="1" numFmtId="4">
    <oc r="AS70">
      <f>AJ70</f>
    </oc>
    <nc r="AS70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43" sId="1" odxf="1" dxf="1" numFmtId="4">
    <oc r="AS71">
      <f>AJ71</f>
    </oc>
    <nc r="AS71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44" sId="1" odxf="1" dxf="1" numFmtId="4">
    <oc r="AS72">
      <f>AJ72</f>
    </oc>
    <nc r="AS72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45" sId="1" odxf="1" dxf="1" numFmtId="4">
    <nc r="AS73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46" sId="1" odxf="1" dxf="1" numFmtId="4">
    <nc r="AS74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47" sId="1" odxf="1" dxf="1" numFmtId="4">
    <nc r="AS75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48" sId="1" odxf="1" dxf="1" numFmtId="4">
    <nc r="AS76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49" sId="1" odxf="1" dxf="1" numFmtId="4">
    <nc r="AS77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50" sId="1" odxf="1" dxf="1" numFmtId="4">
    <nc r="AS78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51" sId="1" odxf="1" dxf="1" numFmtId="4">
    <nc r="AS79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52" sId="1" odxf="1" dxf="1" numFmtId="4">
    <nc r="AS80">
      <v>0</v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553" sId="1" numFmtId="4">
    <oc r="AO49">
      <f>SUM(AP49:AS49)</f>
    </oc>
    <nc r="AO49">
      <f>SUM(AP49:AS49)</f>
    </nc>
  </rcc>
  <rcc rId="554" sId="1" numFmtId="4">
    <oc r="AO50">
      <f>SUM(AP50:AS50)</f>
    </oc>
    <nc r="AO50">
      <f>SUM(AP50:AS50)</f>
    </nc>
  </rcc>
  <rcc rId="555" sId="1" numFmtId="4">
    <oc r="AO51">
      <f>SUM(AP51:AS51)</f>
    </oc>
    <nc r="AO51">
      <f>SUM(AP51:AS51)</f>
    </nc>
  </rcc>
  <rcc rId="556" sId="1" numFmtId="4">
    <oc r="AO52">
      <f>SUM(AP52:AS52)</f>
    </oc>
    <nc r="AO52">
      <f>SUM(AP52:AS52)</f>
    </nc>
  </rcc>
  <rcc rId="557" sId="1" numFmtId="4">
    <oc r="AO53">
      <f>SUM(AP53:AS53)</f>
    </oc>
    <nc r="AO53">
      <f>SUM(AP53:AS53)</f>
    </nc>
  </rcc>
  <rcc rId="558" sId="1" numFmtId="4">
    <oc r="AO54">
      <f>SUM(AP54:AS54)</f>
    </oc>
    <nc r="AO54">
      <f>SUM(AP54:AS54)</f>
    </nc>
  </rcc>
  <rcc rId="559" sId="1" numFmtId="4">
    <oc r="AO55">
      <f>SUM(AP55:AS55)</f>
    </oc>
    <nc r="AO55">
      <f>SUM(AP55:AS55)</f>
    </nc>
  </rcc>
  <rcc rId="560" sId="1" numFmtId="4">
    <oc r="AO56">
      <f>SUM(AP56:AS56)</f>
    </oc>
    <nc r="AO56">
      <f>SUM(AP56:AS56)</f>
    </nc>
  </rcc>
  <rcc rId="561" sId="1" numFmtId="4">
    <oc r="AO57">
      <f>SUM(AP57:AS57)</f>
    </oc>
    <nc r="AO57">
      <f>SUM(AP57:AS57)</f>
    </nc>
  </rcc>
  <rcc rId="562" sId="1" numFmtId="4">
    <oc r="AO58">
      <f>SUM(AP58:AS58)</f>
    </oc>
    <nc r="AO58">
      <f>SUM(AP58:AS58)</f>
    </nc>
  </rcc>
  <rcc rId="563" sId="1" numFmtId="4">
    <oc r="AO59">
      <f>SUM(AP59:AS59)</f>
    </oc>
    <nc r="AO59">
      <f>SUM(AP59:AS59)</f>
    </nc>
  </rcc>
  <rcc rId="564" sId="1" numFmtId="4">
    <oc r="AO60">
      <f>SUM(AP60:AS60)</f>
    </oc>
    <nc r="AO60">
      <f>SUM(AP60:AS60)</f>
    </nc>
  </rcc>
  <rcc rId="565" sId="1" numFmtId="4">
    <oc r="AO61">
      <f>SUM(AP61:AS61)</f>
    </oc>
    <nc r="AO61">
      <f>SUM(AP61:AS61)</f>
    </nc>
  </rcc>
  <rcc rId="566" sId="1" numFmtId="4">
    <oc r="AO62">
      <f>SUM(AP62:AS62)</f>
    </oc>
    <nc r="AO62">
      <f>SUM(AP62:AS62)</f>
    </nc>
  </rcc>
  <rcc rId="567" sId="1" numFmtId="4">
    <oc r="AO63">
      <f>SUM(AP63:AS63)</f>
    </oc>
    <nc r="AO63">
      <f>SUM(AP63:AS63)</f>
    </nc>
  </rcc>
  <rcc rId="568" sId="1" numFmtId="4">
    <oc r="AO64">
      <f>SUM(AP64:AS64)</f>
    </oc>
    <nc r="AO64">
      <f>SUM(AP64:AS64)</f>
    </nc>
  </rcc>
  <rcc rId="569" sId="1" numFmtId="4">
    <oc r="AO65">
      <f>SUM(AP65:AS65)</f>
    </oc>
    <nc r="AO65">
      <f>SUM(AP65:AS65)</f>
    </nc>
  </rcc>
  <rcc rId="570" sId="1" numFmtId="4">
    <oc r="AO66">
      <f>SUM(AP66:AS66)</f>
    </oc>
    <nc r="AO66">
      <f>SUM(AP66:AS66)</f>
    </nc>
  </rcc>
  <rcc rId="571" sId="1" numFmtId="4">
    <oc r="AO67">
      <f>SUM(AP67:AS67)</f>
    </oc>
    <nc r="AO67">
      <f>SUM(AP67:AS67)</f>
    </nc>
  </rcc>
  <rcc rId="572" sId="1" numFmtId="4">
    <oc r="AO68">
      <f>SUM(AP68:AS68)</f>
    </oc>
    <nc r="AO68">
      <f>SUM(AP68:AS68)</f>
    </nc>
  </rcc>
  <rcc rId="573" sId="1" numFmtId="4">
    <oc r="AO69">
      <f>SUM(AP69:AS69)</f>
    </oc>
    <nc r="AO69">
      <f>SUM(AP69:AS69)</f>
    </nc>
  </rcc>
  <rcc rId="574" sId="1" numFmtId="4">
    <oc r="AO70">
      <f>SUM(AP70:AS70)</f>
    </oc>
    <nc r="AO70">
      <f>SUM(AP70:AS70)</f>
    </nc>
  </rcc>
  <rcc rId="575" sId="1" numFmtId="4">
    <oc r="AO71">
      <f>SUM(AP71:AS71)</f>
    </oc>
    <nc r="AO71">
      <f>SUM(AP71:AS71)</f>
    </nc>
  </rcc>
  <rcc rId="576" sId="1" numFmtId="4">
    <oc r="AO72">
      <f>SUM(AP72:AS72)</f>
    </oc>
    <nc r="AO72">
      <f>SUM(AP72:AS72)</f>
    </nc>
  </rcc>
  <rcc rId="577" sId="1" numFmtId="4">
    <nc r="AO73">
      <f>SUM(AP73:AS73)</f>
    </nc>
  </rcc>
  <rcc rId="578" sId="1" numFmtId="4">
    <nc r="AO74">
      <f>SUM(AP74:AS74)</f>
    </nc>
  </rcc>
  <rcc rId="579" sId="1" numFmtId="4">
    <nc r="AO75">
      <f>SUM(AP75:AS75)</f>
    </nc>
  </rcc>
  <rcc rId="580" sId="1" numFmtId="4">
    <nc r="AO76">
      <f>SUM(AP76:AS76)</f>
    </nc>
  </rcc>
  <rcc rId="581" sId="1" numFmtId="4">
    <nc r="AO77">
      <f>SUM(AP77:AS77)</f>
    </nc>
  </rcc>
  <rcc rId="582" sId="1" numFmtId="4">
    <nc r="AO78">
      <f>SUM(AP78:AS78)</f>
    </nc>
  </rcc>
  <rcc rId="583" sId="1" numFmtId="4">
    <nc r="AO79">
      <f>SUM(AP79:AS79)</f>
    </nc>
  </rcc>
  <rcc rId="584" sId="1" numFmtId="4">
    <nc r="AO80">
      <f>SUM(AP80:AS80)</f>
    </nc>
  </rcc>
  <rcc rId="585" sId="1" numFmtId="4">
    <oc r="AO48">
      <f>SUM(AO49:AO72)</f>
    </oc>
    <nc r="AO48">
      <f>SUM(AO49:AO80)</f>
    </nc>
  </rcc>
  <rcc rId="586" sId="1" numFmtId="4">
    <oc r="AO47">
      <f>AO48+AO81</f>
    </oc>
    <nc r="AO47">
      <f>AO48+AO81</f>
    </nc>
  </rcc>
  <rm rId="587" sheetId="1" source="AS81" destination="AR81" sourceSheetId="1">
    <undo index="1" exp="ref" v="1" dr="AR81" r="AR47" sId="1"/>
    <undo index="0" exp="area" dr="AP81:AS81" r="AO81" sId="1"/>
    <rcc rId="0" sId="1" dxf="1" numFmtId="4">
      <nc r="AR81">
        <v>0</v>
      </nc>
      <ndxf>
        <font>
          <sz val="14"/>
          <color auto="1"/>
          <name val="Times New Roman"/>
          <scheme val="none"/>
        </font>
        <numFmt numFmtId="169" formatCode="#,##0.00_ ;\-#,##0.00\ 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m>
  <rm rId="588" sheetId="1" source="AS82" destination="AR82" sourceSheetId="1">
    <undo index="0" exp="area" dr="AP82:AS82" r="AO82" sId="1"/>
    <rcc rId="0" sId="1" dxf="1" numFmtId="4">
      <nc r="AR82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7" tint="0.39997558519241921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m>
  <rcc rId="589" sId="1" odxf="1" dxf="1" numFmtId="4">
    <nc r="AS81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90" sId="1" odxf="1" dxf="1" numFmtId="4">
    <nc r="AS82">
      <v>0</v>
    </nc>
    <odxf>
      <font>
        <sz val="12"/>
        <color auto="1"/>
        <name val="Times New Roman"/>
        <scheme val="none"/>
      </font>
      <numFmt numFmtId="0" formatCode="General"/>
      <fill>
        <patternFill patternType="solid">
          <bgColor theme="7" tint="0.39997558519241921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m rId="591" sheetId="1" source="T81:T82" destination="S81:S82" sourceSheetId="1">
    <undo index="0" exp="area" dr="Q81:T81" r="P81" sId="1"/>
    <undo index="0" exp="area" dr="Q82:T82" r="P82" sId="1"/>
    <rcc rId="0" sId="1" dxf="1" numFmtId="4">
      <nc r="S81">
        <v>0</v>
      </nc>
      <ndxf>
        <font>
          <sz val="14"/>
          <color auto="1"/>
          <name val="Times New Roman"/>
          <scheme val="none"/>
        </font>
        <numFmt numFmtId="169" formatCode="#,##0.00_ ;\-#,##0.00\ 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S82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7" tint="0.39997558519241921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m>
  <rcc rId="592" sId="1" odxf="1" dxf="1" numFmtId="4">
    <nc r="T81">
      <v>0</v>
    </nc>
    <o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" sId="1" odxf="1" dxf="1" numFmtId="4">
    <nc r="T82">
      <v>0</v>
    </nc>
    <odxf>
      <font>
        <sz val="12"/>
        <color auto="1"/>
        <name val="Times New Roman"/>
        <scheme val="none"/>
      </font>
      <numFmt numFmtId="0" formatCode="General"/>
      <fill>
        <patternFill>
          <bgColor theme="7" tint="0.39997558519241921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numFmt numFmtId="169" formatCode="#,##0.00_ ;\-#,##0.00\ "/>
      <fill>
        <patternFill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" sId="1">
    <oc r="AR48">
      <f>SUM(AR49:AR57)</f>
    </oc>
    <nc r="AR48">
      <f>SUM(AR49:AR80)</f>
    </nc>
  </rcc>
  <rcc rId="595" sId="1">
    <oc r="AR47">
      <f>AR48+#REF!</f>
    </oc>
    <nc r="AR47">
      <f>AR48+AR81</f>
    </nc>
  </rcc>
  <rcv guid="{FC68BDD2-F512-4524-8E29-BBFD503F0B23}" action="delete"/>
  <rcv guid="{FC68BDD2-F512-4524-8E29-BBFD503F0B2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>
    <oc r="Z48">
      <f>SUM(AA48:AD48)</f>
    </oc>
    <nc r="Z48">
      <f>SUM(Z49:Z80)</f>
    </nc>
  </rcc>
  <rcc rId="597" sId="1" numFmtId="4">
    <oc r="AR15">
      <v>0</v>
    </oc>
    <nc r="AR15">
      <f>AR46</f>
    </nc>
  </rcc>
  <rcc rId="598" sId="1" numFmtId="4">
    <oc r="AM15">
      <v>0</v>
    </oc>
    <nc r="AM15">
      <f>AM46</f>
    </nc>
  </rcc>
  <rcc rId="599" sId="1" numFmtId="4">
    <oc r="AH15">
      <v>0</v>
    </oc>
    <nc r="AH15">
      <f>AH46</f>
    </nc>
  </rcc>
  <rcc rId="600" sId="1" numFmtId="4">
    <oc r="AC15">
      <v>0</v>
    </oc>
    <nc r="AC15">
      <f>AC46</f>
    </nc>
  </rcc>
  <rm rId="601" sheetId="1" source="AD67:AD72" destination="AC67:AC72" sourceSheetId="1">
    <undo index="0" exp="area" dr="AA72:AD72" r="Z72" sId="1"/>
    <undo index="0" exp="area" dr="AA71:AD71" r="Z71" sId="1"/>
    <undo index="0" exp="area" dr="AA70:AD70" r="Z70" sId="1"/>
    <undo index="0" exp="area" dr="AA69:AD69" r="Z69" sId="1"/>
    <undo index="0" exp="area" dr="AA68:AD68" r="Z68" sId="1"/>
    <undo index="0" exp="area" dr="AA67:AD67" r="Z67" sId="1"/>
    <undo index="3" exp="ref" v="1" dr="AC72" r="AR72" sId="1"/>
    <undo index="3" exp="ref" v="1" dr="AC71" r="AR71" sId="1"/>
    <undo index="3" exp="ref" v="1" dr="AC70" r="AR70" sId="1"/>
    <undo index="3" exp="ref" v="1" dr="AC69" r="AR69" sId="1"/>
    <undo index="3" exp="ref" v="1" dr="AC68" r="AR68" sId="1"/>
    <undo index="3" exp="ref" v="1" dr="AC67" r="AR67" sId="1"/>
    <rcc rId="0" sId="1" dxf="1" numFmtId="4">
      <nc r="AC67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AC68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AC69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AC70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AC71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AC72">
        <v>0</v>
      </nc>
      <ndxf>
        <font>
          <sz val="14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m>
  <rcc rId="602" sId="1" odxf="1" dxf="1" numFmtId="4">
    <nc r="AD67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03" sId="1" odxf="1" dxf="1" numFmtId="4">
    <nc r="AD68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04" sId="1" odxf="1" dxf="1" numFmtId="4">
    <nc r="AD69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05" sId="1" odxf="1" dxf="1" numFmtId="4">
    <nc r="AD70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06" sId="1" odxf="1" dxf="1" numFmtId="4">
    <nc r="AD71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07" sId="1" odxf="1" dxf="1" numFmtId="4">
    <nc r="AD72">
      <v>0</v>
    </nc>
    <odxf>
      <font>
        <sz val="12"/>
        <color auto="1"/>
        <name val="Times New Roman"/>
        <scheme val="none"/>
      </font>
      <numFmt numFmtId="0" formatCode="General"/>
      <alignment horizontal="general" vertical="bottom" wrapText="0" readingOrder="0"/>
      <border outline="0">
        <left/>
        <right/>
        <bottom/>
      </border>
    </odxf>
    <ndxf>
      <font>
        <sz val="14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08" sId="1">
    <oc r="AR67">
      <f>AM67+AH67+#REF!+X67+S67</f>
    </oc>
    <nc r="AR67">
      <f>AC67</f>
    </nc>
  </rcc>
  <rcc rId="609" sId="1">
    <oc r="AR68">
      <f>AM68+AH68+#REF!+X68+S68</f>
    </oc>
    <nc r="AR68">
      <f>AC68</f>
    </nc>
  </rcc>
  <rcc rId="610" sId="1">
    <oc r="AR69">
      <f>AM69+AH69+#REF!+X69+S69</f>
    </oc>
    <nc r="AR69">
      <f>AC69</f>
    </nc>
  </rcc>
  <rcc rId="611" sId="1">
    <oc r="AR70">
      <f>AM70+AH70+#REF!+X70+S70</f>
    </oc>
    <nc r="AR70">
      <f>AC70</f>
    </nc>
  </rcc>
  <rcc rId="612" sId="1">
    <oc r="AR71">
      <f>AM71+AH71+#REF!+X71+S71</f>
    </oc>
    <nc r="AR71">
      <f>AC71</f>
    </nc>
  </rcc>
  <rcc rId="613" sId="1">
    <oc r="AR72">
      <f>AM72+AH72+#REF!+X72+S72</f>
    </oc>
    <nc r="AR72">
      <f>AC72</f>
    </nc>
  </rcc>
  <rcc rId="614" sId="1">
    <oc r="AC48">
      <f>SUM(AC49:AC57)</f>
    </oc>
    <nc r="AC48">
      <f>SUM(AC49:AC80)</f>
    </nc>
  </rcc>
  <rcc rId="615" sId="1" numFmtId="4">
    <oc r="X15">
      <v>0</v>
    </oc>
    <nc r="X15">
      <f>X46</f>
    </nc>
  </rcc>
  <rrc rId="616" sId="2" ref="A74:XFD74" action="insertRow"/>
  <rrc rId="617" sId="2" ref="A74:XFD74" action="insertRow"/>
  <rrc rId="618" sId="2" ref="A74:XFD75" action="insertRow"/>
  <rrc rId="619" sId="2" ref="A74:XFD77" action="insertRow"/>
  <rcc rId="620" sId="2" odxf="1" dxf="1">
    <nc r="A74" t="inlineStr">
      <is>
        <t>1.2.1.25</t>
      </is>
    </nc>
    <odxf/>
    <ndxf/>
  </rcc>
  <rcc rId="621" sId="2" odxf="1" dxf="1">
    <nc r="A75" t="inlineStr">
      <is>
        <t>1.2.1.26</t>
      </is>
    </nc>
    <odxf/>
    <ndxf/>
  </rcc>
  <rcc rId="622" sId="2" odxf="1" dxf="1">
    <nc r="A76" t="inlineStr">
      <is>
        <t>1.2.1.27</t>
      </is>
    </nc>
    <odxf/>
    <ndxf/>
  </rcc>
  <rcc rId="623" sId="2" odxf="1" dxf="1">
    <nc r="A77" t="inlineStr">
      <is>
        <t>1.2.1.28</t>
      </is>
    </nc>
    <odxf/>
    <ndxf/>
  </rcc>
  <rcc rId="624" sId="2" odxf="1" dxf="1">
    <nc r="A78" t="inlineStr">
      <is>
        <t>1.2.1.29</t>
      </is>
    </nc>
    <odxf/>
    <ndxf/>
  </rcc>
  <rcc rId="625" sId="2" odxf="1" dxf="1">
    <nc r="A79" t="inlineStr">
      <is>
        <t>1.2.1.30</t>
      </is>
    </nc>
    <odxf/>
    <ndxf/>
  </rcc>
  <rcc rId="626" sId="2" odxf="1" dxf="1">
    <nc r="A80" t="inlineStr">
      <is>
        <t>1.2.1.31</t>
      </is>
    </nc>
    <odxf/>
    <ndxf/>
  </rcc>
  <rcc rId="627" sId="2" odxf="1" dxf="1">
    <nc r="A81" t="inlineStr">
      <is>
        <t>1.2.1.32</t>
      </is>
    </nc>
    <odxf/>
    <ndxf/>
  </rcc>
  <rcc rId="628" sId="2" odxf="1" dxf="1">
    <nc r="C74" t="inlineStr">
      <is>
        <t>1-2-1-25</t>
      </is>
    </nc>
    <odxf/>
    <ndxf/>
  </rcc>
  <rcc rId="629" sId="2" odxf="1" dxf="1">
    <nc r="C75" t="inlineStr">
      <is>
        <t>1-2-1-26</t>
      </is>
    </nc>
    <odxf/>
    <ndxf/>
  </rcc>
  <rcc rId="630" sId="2" odxf="1" dxf="1">
    <nc r="C76" t="inlineStr">
      <is>
        <t>1-2-1-27</t>
      </is>
    </nc>
    <odxf/>
    <ndxf/>
  </rcc>
  <rcc rId="631" sId="2" odxf="1" dxf="1">
    <nc r="C77" t="inlineStr">
      <is>
        <t>1-2-1-28</t>
      </is>
    </nc>
    <odxf/>
    <ndxf/>
  </rcc>
  <rcc rId="632" sId="2" odxf="1" dxf="1">
    <nc r="C78" t="inlineStr">
      <is>
        <t>1-2-1-29</t>
      </is>
    </nc>
    <odxf/>
    <ndxf/>
  </rcc>
  <rcc rId="633" sId="2" odxf="1" dxf="1">
    <nc r="C79" t="inlineStr">
      <is>
        <t>1-2-1-30</t>
      </is>
    </nc>
    <odxf/>
    <ndxf/>
  </rcc>
  <rcc rId="634" sId="2" odxf="1" dxf="1">
    <nc r="C80" t="inlineStr">
      <is>
        <t>1-2-1-31</t>
      </is>
    </nc>
    <odxf/>
    <ndxf/>
  </rcc>
  <rcc rId="635" sId="2" odxf="1" dxf="1">
    <nc r="C81" t="inlineStr">
      <is>
        <t>1-2-1-32</t>
      </is>
    </nc>
    <odxf/>
    <ndxf/>
  </rcc>
  <rcc rId="636" sId="2" odxf="1" dxf="1" numFmtId="4">
    <oc r="D54">
      <v>2026</v>
    </oc>
    <nc r="D54">
      <v>2025</v>
    </nc>
    <odxf/>
    <ndxf/>
  </rcc>
  <rcc rId="637" sId="2" odxf="1" dxf="1" numFmtId="4">
    <oc r="D55">
      <v>2026</v>
    </oc>
    <nc r="D55">
      <v>2025</v>
    </nc>
    <odxf/>
    <ndxf/>
  </rcc>
  <rcc rId="638" sId="2" odxf="1" dxf="1" numFmtId="4">
    <oc r="D56">
      <v>2026</v>
    </oc>
    <nc r="D56">
      <v>2025</v>
    </nc>
    <odxf/>
    <ndxf/>
  </rcc>
  <rcc rId="639" sId="2" odxf="1" dxf="1" numFmtId="4">
    <oc r="D57">
      <v>2026</v>
    </oc>
    <nc r="D57">
      <v>2025</v>
    </nc>
    <odxf/>
    <ndxf/>
  </rcc>
  <rcc rId="640" sId="2" odxf="1" dxf="1" numFmtId="4">
    <oc r="D58">
      <v>2026</v>
    </oc>
    <nc r="D58">
      <v>2025</v>
    </nc>
    <odxf/>
    <ndxf/>
  </rcc>
  <rcc rId="641" sId="2" odxf="1" dxf="1" numFmtId="4">
    <oc r="D59">
      <v>2026</v>
    </oc>
    <nc r="D59">
      <v>2025</v>
    </nc>
    <odxf/>
    <ndxf/>
  </rcc>
  <rcc rId="642" sId="2" odxf="1" dxf="1" numFmtId="4">
    <oc r="E54">
      <v>2026</v>
    </oc>
    <nc r="E54">
      <v>2025</v>
    </nc>
    <odxf/>
    <ndxf/>
  </rcc>
  <rcc rId="643" sId="2" odxf="1" dxf="1" numFmtId="4">
    <oc r="E55">
      <v>2026</v>
    </oc>
    <nc r="E55">
      <v>2025</v>
    </nc>
    <odxf/>
    <ndxf/>
  </rcc>
  <rcc rId="644" sId="2" odxf="1" dxf="1" numFmtId="4">
    <oc r="E56">
      <v>2026</v>
    </oc>
    <nc r="E56">
      <v>2025</v>
    </nc>
    <odxf/>
    <ndxf/>
  </rcc>
  <rcc rId="645" sId="2" odxf="1" dxf="1" numFmtId="4">
    <oc r="E57">
      <v>2026</v>
    </oc>
    <nc r="E57">
      <v>2025</v>
    </nc>
    <odxf/>
    <ndxf/>
  </rcc>
  <rcc rId="646" sId="2" odxf="1" dxf="1" numFmtId="4">
    <oc r="E58">
      <v>2026</v>
    </oc>
    <nc r="E58">
      <v>2025</v>
    </nc>
    <odxf/>
    <ndxf/>
  </rcc>
  <rcc rId="647" sId="2" odxf="1" dxf="1" numFmtId="4">
    <oc r="E59">
      <v>2026</v>
    </oc>
    <nc r="E59">
      <v>2025</v>
    </nc>
    <odxf/>
    <ndxf/>
  </rcc>
  <rcc rId="648" sId="2" odxf="1" dxf="1" numFmtId="4">
    <oc r="D62">
      <v>2027</v>
    </oc>
    <nc r="D62">
      <v>2026</v>
    </nc>
    <odxf>
      <numFmt numFmtId="0" formatCode="General"/>
    </odxf>
    <ndxf>
      <numFmt numFmtId="1" formatCode="0"/>
    </ndxf>
  </rcc>
  <rcc rId="649" sId="2" odxf="1" dxf="1" numFmtId="4">
    <oc r="D63">
      <v>2027</v>
    </oc>
    <nc r="D63">
      <v>2026</v>
    </nc>
    <odxf>
      <numFmt numFmtId="0" formatCode="General"/>
    </odxf>
    <ndxf>
      <numFmt numFmtId="1" formatCode="0"/>
    </ndxf>
  </rcc>
  <rcc rId="650" sId="2" odxf="1" dxf="1" numFmtId="4">
    <oc r="D64">
      <v>2027</v>
    </oc>
    <nc r="D64">
      <v>2026</v>
    </nc>
    <odxf>
      <numFmt numFmtId="0" formatCode="General"/>
    </odxf>
    <ndxf>
      <numFmt numFmtId="1" formatCode="0"/>
    </ndxf>
  </rcc>
  <rcc rId="651" sId="2" odxf="1" dxf="1" numFmtId="4">
    <oc r="D65">
      <v>2027</v>
    </oc>
    <nc r="D65">
      <v>2026</v>
    </nc>
    <odxf>
      <numFmt numFmtId="0" formatCode="General"/>
    </odxf>
    <ndxf>
      <numFmt numFmtId="1" formatCode="0"/>
    </ndxf>
  </rcc>
  <rcc rId="652" sId="2" odxf="1" dxf="1" numFmtId="4">
    <oc r="D66">
      <v>2028</v>
    </oc>
    <nc r="D66">
      <v>2026</v>
    </nc>
    <odxf>
      <numFmt numFmtId="0" formatCode="General"/>
    </odxf>
    <ndxf>
      <numFmt numFmtId="1" formatCode="0"/>
    </ndxf>
  </rcc>
  <rcc rId="653" sId="2" odxf="1" dxf="1" numFmtId="4">
    <oc r="D67">
      <v>2028</v>
    </oc>
    <nc r="D67">
      <v>2026</v>
    </nc>
    <odxf>
      <numFmt numFmtId="0" formatCode="General"/>
    </odxf>
    <ndxf>
      <numFmt numFmtId="1" formatCode="0"/>
    </ndxf>
  </rcc>
  <rcc rId="654" sId="2" odxf="1" dxf="1" numFmtId="4">
    <oc r="E62">
      <v>2027</v>
    </oc>
    <nc r="E62">
      <v>2026</v>
    </nc>
    <odxf>
      <numFmt numFmtId="0" formatCode="General"/>
    </odxf>
    <ndxf>
      <numFmt numFmtId="1" formatCode="0"/>
    </ndxf>
  </rcc>
  <rcc rId="655" sId="2" odxf="1" dxf="1" numFmtId="4">
    <oc r="E63">
      <v>2027</v>
    </oc>
    <nc r="E63">
      <v>2026</v>
    </nc>
    <odxf>
      <numFmt numFmtId="0" formatCode="General"/>
    </odxf>
    <ndxf>
      <numFmt numFmtId="1" formatCode="0"/>
    </ndxf>
  </rcc>
  <rcc rId="656" sId="2" odxf="1" dxf="1" numFmtId="4">
    <oc r="E64">
      <v>2027</v>
    </oc>
    <nc r="E64">
      <v>2026</v>
    </nc>
    <odxf>
      <numFmt numFmtId="0" formatCode="General"/>
    </odxf>
    <ndxf>
      <numFmt numFmtId="1" formatCode="0"/>
    </ndxf>
  </rcc>
  <rcc rId="657" sId="2" odxf="1" dxf="1" numFmtId="4">
    <oc r="E65">
      <v>2027</v>
    </oc>
    <nc r="E65">
      <v>2026</v>
    </nc>
    <odxf>
      <numFmt numFmtId="0" formatCode="General"/>
    </odxf>
    <ndxf>
      <numFmt numFmtId="1" formatCode="0"/>
    </ndxf>
  </rcc>
  <rcc rId="658" sId="2" odxf="1" dxf="1" numFmtId="4">
    <oc r="E66">
      <v>2028</v>
    </oc>
    <nc r="E66">
      <v>2026</v>
    </nc>
    <odxf>
      <numFmt numFmtId="0" formatCode="General"/>
    </odxf>
    <ndxf>
      <numFmt numFmtId="1" formatCode="0"/>
    </ndxf>
  </rcc>
  <rcc rId="659" sId="2" odxf="1" dxf="1" numFmtId="4">
    <oc r="E67">
      <v>2028</v>
    </oc>
    <nc r="E67">
      <v>2026</v>
    </nc>
    <odxf>
      <numFmt numFmtId="0" formatCode="General"/>
    </odxf>
    <ndxf>
      <numFmt numFmtId="1" formatCode="0"/>
    </ndxf>
  </rcc>
  <rcc rId="660" sId="2">
    <oc r="D68">
      <v>2028</v>
    </oc>
    <nc r="D68">
      <v>2027</v>
    </nc>
  </rcc>
  <rcc rId="661" sId="2">
    <oc r="E68">
      <v>2028</v>
    </oc>
    <nc r="E68">
      <v>2027</v>
    </nc>
  </rcc>
  <rcc rId="662" sId="2">
    <oc r="D69">
      <v>2028</v>
    </oc>
    <nc r="D69">
      <v>2027</v>
    </nc>
  </rcc>
  <rcc rId="663" sId="2">
    <oc r="E69">
      <v>2028</v>
    </oc>
    <nc r="E69">
      <v>2027</v>
    </nc>
  </rcc>
  <rcc rId="664" sId="2">
    <oc r="D70">
      <v>2029</v>
    </oc>
    <nc r="D70">
      <v>2027</v>
    </nc>
  </rcc>
  <rcc rId="665" sId="2">
    <oc r="E70">
      <v>2029</v>
    </oc>
    <nc r="E70">
      <v>2027</v>
    </nc>
  </rcc>
  <rcc rId="666" sId="2">
    <oc r="D71">
      <v>2029</v>
    </oc>
    <nc r="D71">
      <v>2027</v>
    </nc>
  </rcc>
  <rcc rId="667" sId="2">
    <oc r="E71">
      <v>2029</v>
    </oc>
    <nc r="E71">
      <v>2027</v>
    </nc>
  </rcc>
  <rcc rId="668" sId="2">
    <oc r="D72">
      <v>2029</v>
    </oc>
    <nc r="D72">
      <v>2027</v>
    </nc>
  </rcc>
  <rcc rId="669" sId="2">
    <oc r="E72">
      <v>2029</v>
    </oc>
    <nc r="E72">
      <v>2027</v>
    </nc>
  </rcc>
  <rcc rId="670" sId="2">
    <oc r="D73">
      <v>2029</v>
    </oc>
    <nc r="D73">
      <v>2027</v>
    </nc>
  </rcc>
  <rcc rId="671" sId="2">
    <oc r="E73">
      <v>2029</v>
    </oc>
    <nc r="E73">
      <v>2027</v>
    </nc>
  </rcc>
  <rcc rId="672" sId="2">
    <nc r="D74">
      <v>2028</v>
    </nc>
  </rcc>
  <rcc rId="673" sId="2">
    <nc r="E74">
      <v>2028</v>
    </nc>
  </rcc>
  <rcc rId="674" sId="2">
    <nc r="D75">
      <v>2028</v>
    </nc>
  </rcc>
  <rcc rId="675" sId="2">
    <nc r="E75">
      <v>2028</v>
    </nc>
  </rcc>
  <rcc rId="676" sId="2">
    <nc r="D76">
      <v>2028</v>
    </nc>
  </rcc>
  <rcc rId="677" sId="2">
    <nc r="E76">
      <v>2028</v>
    </nc>
  </rcc>
  <rcc rId="678" sId="2">
    <nc r="D77">
      <v>2028</v>
    </nc>
  </rcc>
  <rcc rId="679" sId="2">
    <nc r="E77">
      <v>2028</v>
    </nc>
  </rcc>
  <rcc rId="680" sId="2">
    <nc r="D78">
      <v>2029</v>
    </nc>
  </rcc>
  <rcc rId="681" sId="2">
    <nc r="E78">
      <v>2029</v>
    </nc>
  </rcc>
  <rcc rId="682" sId="2">
    <nc r="D79">
      <v>2029</v>
    </nc>
  </rcc>
  <rcc rId="683" sId="2">
    <nc r="E79">
      <v>2029</v>
    </nc>
  </rcc>
  <rcc rId="684" sId="2">
    <nc r="D80">
      <v>2029</v>
    </nc>
  </rcc>
  <rcc rId="685" sId="2">
    <nc r="E80">
      <v>2029</v>
    </nc>
  </rcc>
  <rcc rId="686" sId="2">
    <nc r="D81">
      <v>2029</v>
    </nc>
  </rcc>
  <rcc rId="687" sId="2">
    <nc r="E81">
      <v>2029</v>
    </nc>
  </rcc>
  <rfmt sheetId="2" sqref="F74" start="0" length="0">
    <dxf>
      <font>
        <sz val="14"/>
        <color auto="1"/>
        <name val="Times New Roman"/>
        <scheme val="none"/>
      </font>
      <border outline="0">
        <top/>
      </border>
    </dxf>
  </rfmt>
  <rfmt sheetId="2" sqref="F75" start="0" length="0">
    <dxf>
      <font>
        <sz val="14"/>
        <color auto="1"/>
        <name val="Times New Roman"/>
        <scheme val="none"/>
      </font>
      <border outline="0">
        <top/>
      </border>
    </dxf>
  </rfmt>
  <rfmt sheetId="2" sqref="F76" start="0" length="0">
    <dxf>
      <font>
        <sz val="14"/>
        <color auto="1"/>
        <name val="Times New Roman"/>
        <scheme val="none"/>
      </font>
      <border outline="0">
        <top/>
      </border>
    </dxf>
  </rfmt>
  <rfmt sheetId="2" sqref="F77" start="0" length="0">
    <dxf>
      <font>
        <sz val="14"/>
        <color auto="1"/>
        <name val="Times New Roman"/>
        <scheme val="none"/>
      </font>
      <border outline="0">
        <top/>
      </border>
    </dxf>
  </rfmt>
  <rfmt sheetId="2" sqref="F78" start="0" length="0">
    <dxf>
      <font>
        <sz val="14"/>
        <color auto="1"/>
        <name val="Times New Roman"/>
        <scheme val="none"/>
      </font>
      <border outline="0">
        <top/>
      </border>
    </dxf>
  </rfmt>
  <rfmt sheetId="2" sqref="F79" start="0" length="0">
    <dxf>
      <font>
        <sz val="14"/>
        <color auto="1"/>
        <name val="Times New Roman"/>
        <scheme val="none"/>
      </font>
      <border outline="0">
        <top/>
      </border>
    </dxf>
  </rfmt>
  <rfmt sheetId="2" sqref="F80" start="0" length="0">
    <dxf>
      <font>
        <sz val="14"/>
        <color auto="1"/>
        <name val="Times New Roman"/>
        <scheme val="none"/>
      </font>
      <border outline="0">
        <top/>
      </border>
    </dxf>
  </rfmt>
  <rfmt sheetId="2" sqref="F81" start="0" length="0">
    <dxf>
      <font>
        <sz val="14"/>
        <color auto="1"/>
        <name val="Times New Roman"/>
        <scheme val="none"/>
      </font>
      <border outline="0">
        <top/>
      </border>
    </dxf>
  </rfmt>
  <rcc rId="688" sId="2">
    <nc r="F74">
      <f>8752900/1000000-8752900/1000000*20/120</f>
    </nc>
  </rcc>
  <rcc rId="689" sId="2">
    <nc r="F75">
      <f>9904712/1000000-9904712/1000000*20/120</f>
    </nc>
  </rcc>
  <rcc rId="690" sId="2">
    <nc r="F76">
      <f>11820980/1000000-11820980/1000000*20/120</f>
    </nc>
  </rcc>
  <rcc rId="691" sId="2">
    <nc r="F77">
      <f>7316018/1000000-7316018/1000000*20/120</f>
    </nc>
  </rcc>
  <rcc rId="692" sId="2">
    <nc r="F78">
      <f>9451016/1000000-9451016/1000000*20/120</f>
    </nc>
  </rcc>
  <rcc rId="693" sId="2">
    <nc r="F79">
      <f>8904530/1000000-8904530/1000000*20/120</f>
    </nc>
  </rcc>
  <rcc rId="694" sId="2">
    <nc r="F80">
      <f>10011845/1000000-10011845/1000000*20/120</f>
    </nc>
  </rcc>
  <rcc rId="695" sId="2">
    <nc r="F81">
      <f>9420016/1000000-9420016/1000000*20/120</f>
    </nc>
  </rcc>
  <rcc rId="696" sId="2" numFmtId="4">
    <nc r="J80">
      <v>6</v>
    </nc>
  </rcc>
  <rcc rId="697" sId="2" numFmtId="4">
    <nc r="J74">
      <v>4.5</v>
    </nc>
  </rcc>
  <rcc rId="698" sId="2" numFmtId="4">
    <nc r="J75">
      <v>5.2</v>
    </nc>
  </rcc>
  <rcc rId="699" sId="2" numFmtId="4">
    <nc r="J76">
      <v>5.9</v>
    </nc>
  </rcc>
  <rcc rId="700" sId="2" numFmtId="4">
    <nc r="J77">
      <v>3.4</v>
    </nc>
  </rcc>
  <rcc rId="701" sId="2" numFmtId="4">
    <nc r="J78">
      <v>4.62</v>
    </nc>
  </rcc>
  <rcc rId="702" sId="2" numFmtId="4">
    <nc r="J79">
      <v>4.18</v>
    </nc>
  </rcc>
  <rcc rId="703" sId="2" numFmtId="4">
    <nc r="J81">
      <v>5.96</v>
    </nc>
  </rcc>
  <rcc rId="704" sId="2" numFmtId="4">
    <nc r="H74">
      <v>0.21</v>
    </nc>
  </rcc>
  <rcc rId="705" sId="2" numFmtId="4">
    <nc r="H75">
      <v>0.25</v>
    </nc>
  </rcc>
  <rcc rId="706" sId="2" numFmtId="4">
    <nc r="H77">
      <v>0.18</v>
    </nc>
  </rcc>
  <rcc rId="707" sId="2" numFmtId="4">
    <nc r="H78">
      <v>0.19</v>
    </nc>
  </rcc>
  <rcc rId="708" sId="2" numFmtId="4">
    <nc r="H79">
      <v>0.21</v>
    </nc>
  </rcc>
  <rcc rId="709" sId="2" numFmtId="4">
    <nc r="H76">
      <v>0.32</v>
    </nc>
  </rcc>
  <rcc rId="710" sId="2" numFmtId="4">
    <nc r="H80">
      <v>0.26</v>
    </nc>
  </rcc>
  <rcc rId="711" sId="2" numFmtId="4">
    <nc r="H81">
      <v>0.2</v>
    </nc>
  </rcc>
  <rcc rId="712" sId="2">
    <nc r="G74">
      <f>F74</f>
    </nc>
  </rcc>
  <rcc rId="713" sId="2">
    <nc r="G75">
      <f>F75</f>
    </nc>
  </rcc>
  <rcc rId="714" sId="2">
    <nc r="G76">
      <f>F76</f>
    </nc>
  </rcc>
  <rcc rId="715" sId="2">
    <nc r="G77">
      <f>F77</f>
    </nc>
  </rcc>
  <rcc rId="716" sId="2">
    <nc r="G78">
      <f>F78</f>
    </nc>
  </rcc>
  <rcc rId="717" sId="2">
    <nc r="G79">
      <f>F79</f>
    </nc>
  </rcc>
  <rcc rId="718" sId="2">
    <nc r="G80">
      <f>F80</f>
    </nc>
  </rcc>
  <rcc rId="719" sId="2">
    <nc r="G81">
      <f>F81</f>
    </nc>
  </rcc>
  <rcc rId="720" sId="2">
    <nc r="I74">
      <f>G74-H74-J74</f>
    </nc>
  </rcc>
  <rcc rId="721" sId="2">
    <nc r="I75">
      <f>G75-H75-J75</f>
    </nc>
  </rcc>
  <rcc rId="722" sId="2">
    <nc r="I76">
      <f>G76-H76-J76</f>
    </nc>
  </rcc>
  <rcc rId="723" sId="2">
    <nc r="I77">
      <f>G77-H77-J77</f>
    </nc>
  </rcc>
  <rcc rId="724" sId="2">
    <nc r="I78">
      <f>G78-H78-J78</f>
    </nc>
  </rcc>
  <rcc rId="725" sId="2">
    <nc r="I79">
      <f>G79-H79-J79</f>
    </nc>
  </rcc>
  <rcc rId="726" sId="2">
    <nc r="I80">
      <f>G80-H80-J80</f>
    </nc>
  </rcc>
  <rcc rId="727" sId="2">
    <nc r="I81">
      <f>G81-H81-J81</f>
    </nc>
  </rcc>
  <rcc rId="728" sId="2">
    <oc r="G49">
      <f>SUM(G50:G73)</f>
    </oc>
    <nc r="G49">
      <f>SUM(G50:G81)</f>
    </nc>
  </rcc>
  <rcc rId="729" sId="2">
    <oc r="H21">
      <f>SUM(H15:H20)</f>
    </oc>
    <nc r="H21">
      <f>SUM(H50:H81)</f>
    </nc>
  </rcc>
  <rcc rId="730" sId="2">
    <oc r="F49">
      <f>SUM(F50:F73)</f>
    </oc>
    <nc r="F49">
      <f>SUM(F50:F81)</f>
    </nc>
  </rcc>
  <rcc rId="731" sId="2">
    <oc r="F48">
      <f>F49+F82</f>
    </oc>
    <nc r="F48">
      <f>F49+F82</f>
    </nc>
  </rcc>
  <rm rId="732" sheetId="2" source="P54:P59" destination="O54:O59" sourceSheetId="2">
    <undo index="0" exp="area" dr="O55:S55" r="T55" sId="2"/>
    <undo index="0" exp="area" dr="O54:S54" r="T54" sId="2"/>
    <undo index="0" exp="area" dr="O50:O58" r="O48" sId="2"/>
    <undo index="0" exp="area" dr="O57:S57" r="T57" sId="2"/>
    <undo index="0" exp="area" dr="O56:S56" r="T56" sId="2"/>
    <undo index="0" exp="area" dr="O58:R58" r="T58" sId="2"/>
    <rcc rId="0" sId="2" dxf="1" numFmtId="4">
      <nc r="O54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O5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O5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O57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O58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O59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733" sId="2" odxf="1" dxf="1" numFmtId="4">
    <nc r="P54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" sId="2" odxf="1" dxf="1" numFmtId="4">
    <nc r="P55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" sId="2" odxf="1" dxf="1" numFmtId="4">
    <nc r="P56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" sId="2" odxf="1" dxf="1" numFmtId="4">
    <nc r="P57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" sId="2" odxf="1" dxf="1" numFmtId="4">
    <nc r="P58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" sId="2" odxf="1" dxf="1" numFmtId="4">
    <nc r="P59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" sId="2">
    <oc r="O48">
      <f>SUM(O50:O53)</f>
    </oc>
    <nc r="O48">
      <f>O49+O82</f>
    </nc>
  </rcc>
  <rcc rId="740" sId="2">
    <oc r="O47">
      <f>O48+O82</f>
    </oc>
    <nc r="O47">
      <f>O48</f>
    </nc>
  </rcc>
  <rm rId="741" sheetId="2" source="Q62" destination="P62" sourceSheetId="2">
    <rcc rId="0" sId="2" dxf="1" numFmtId="4">
      <nc r="P62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742" sheetId="2" source="Q63:Q65" destination="P63:P65" sourceSheetId="2">
    <rcc rId="0" sId="2" dxf="1" numFmtId="4">
      <nc r="P63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P64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P6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743" sheetId="2" source="R66:R67" destination="P66:P67" sourceSheetId="2">
    <rcc rId="0" sId="2" dxf="1" numFmtId="4">
      <nc r="P6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P67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744" sId="2" odxf="1" dxf="1" numFmtId="4">
    <nc r="Q62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" sId="2" odxf="1" dxf="1" numFmtId="4">
    <nc r="Q63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" sId="2" odxf="1" dxf="1" numFmtId="4">
    <nc r="Q64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" sId="2" odxf="1" dxf="1" numFmtId="4">
    <nc r="Q65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R66" start="0" length="0">
    <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R67" start="0" length="0">
    <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m rId="748" sheetId="2" source="S70:S73" destination="R70:R73" sourceSheetId="2">
    <undo index="0" exp="area" dr="R50:R73" r="R49" sId="2"/>
    <rcc rId="0" sId="2" dxf="1" numFmtId="4">
      <nc r="R70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R71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R72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R73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749" sId="2" odxf="1" dxf="1" numFmtId="4">
    <nc r="S70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" sId="2" odxf="1" dxf="1" numFmtId="4">
    <nc r="S71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" sId="2" odxf="1" dxf="1" numFmtId="4">
    <nc r="S72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" sId="2" odxf="1" dxf="1" numFmtId="4">
    <nc r="S73">
      <v>0</v>
    </nc>
    <odxf>
      <font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753" sheetId="2" source="R68:R73" destination="Q68:Q73" sourceSheetId="2">
    <undo index="0" exp="area" dr="Q50:Q73" r="Q49" sId="2"/>
    <rcc rId="0" sId="2" dxf="1" numFmtId="4">
      <nc r="Q68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Q69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Q70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Q71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Q72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Q73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fmt sheetId="2" sqref="R68" start="0" length="0">
    <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R69" start="0" length="0">
    <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R70" start="0" length="0">
    <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R71" start="0" length="0">
    <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R72" start="0" length="0">
    <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R73" start="0" length="0">
    <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4" sId="2">
    <nc r="R74">
      <f>F74</f>
    </nc>
  </rcc>
  <rcc rId="755" sId="2">
    <nc r="R75">
      <f>F75</f>
    </nc>
  </rcc>
  <rcc rId="756" sId="2">
    <nc r="R76">
      <f>F76</f>
    </nc>
  </rcc>
  <rcc rId="757" sId="2">
    <nc r="R77">
      <f>F77</f>
    </nc>
  </rcc>
  <rcc rId="758" sId="2">
    <nc r="S78">
      <f>F78</f>
    </nc>
  </rcc>
  <rcc rId="759" sId="2">
    <nc r="S79">
      <f>F79</f>
    </nc>
  </rcc>
  <rcc rId="760" sId="2">
    <nc r="S80">
      <f>F80</f>
    </nc>
  </rcc>
  <rcc rId="761" sId="2">
    <nc r="S81">
      <f>F81</f>
    </nc>
  </rcc>
  <rcc rId="762" sId="2" numFmtId="4">
    <nc r="S74">
      <v>0</v>
    </nc>
  </rcc>
  <rcc rId="763" sId="2" numFmtId="4">
    <nc r="S75">
      <v>0</v>
    </nc>
  </rcc>
  <rcc rId="764" sId="2" numFmtId="4">
    <nc r="S76">
      <v>0</v>
    </nc>
  </rcc>
  <rcc rId="765" sId="2" numFmtId="4">
    <nc r="S77">
      <v>0</v>
    </nc>
  </rcc>
  <rcc rId="766" sId="2">
    <oc r="P48">
      <f>P49+O82</f>
    </oc>
    <nc r="P48">
      <f>P49+P82</f>
    </nc>
  </rcc>
  <rcc rId="767" sId="2">
    <oc r="Q48">
      <f>Q49+Q82</f>
    </oc>
    <nc r="Q48">
      <f>Q49+Q82</f>
    </nc>
  </rcc>
  <rcc rId="768" sId="2">
    <oc r="P49">
      <f>SUM(P50:P73)</f>
    </oc>
    <nc r="P49">
      <f>SUM(P50:P81)</f>
    </nc>
  </rcc>
  <rcc rId="769" sId="2">
    <oc r="O49">
      <f>SUM(O50:O73)</f>
    </oc>
    <nc r="O49">
      <f>SUM(O50:O81)</f>
    </nc>
  </rcc>
  <rcc rId="770" sId="2">
    <oc r="Q49">
      <f>SUM(Q50:Q73)</f>
    </oc>
    <nc r="Q49">
      <f>SUM(Q50:Q81)</f>
    </nc>
  </rcc>
  <rcc rId="771" sId="2">
    <oc r="R49">
      <f>SUM(R50:R73)</f>
    </oc>
    <nc r="R49">
      <f>SUM(R50:R81)</f>
    </nc>
  </rcc>
  <rcc rId="772" sId="2">
    <oc r="S48">
      <f>S49+S82</f>
    </oc>
    <nc r="S48">
      <f>SUM(S49:S81)</f>
    </nc>
  </rcc>
  <rfmt sheetId="2" sqref="R54" start="0" length="0">
    <dxf/>
  </rfmt>
  <rfmt sheetId="2" sqref="R55" start="0" length="0">
    <dxf/>
  </rfmt>
  <rfmt sheetId="2" sqref="R56" start="0" length="0">
    <dxf/>
  </rfmt>
  <rfmt sheetId="2" sqref="R57" start="0" length="0">
    <dxf/>
  </rfmt>
  <rfmt sheetId="2" sqref="R58" start="0" length="0">
    <dxf/>
  </rfmt>
  <rfmt sheetId="2" sqref="R59" start="0" length="0">
    <dxf/>
  </rfmt>
  <rfmt sheetId="2" sqref="R60" start="0" length="0">
    <dxf/>
  </rfmt>
  <rfmt sheetId="2" sqref="R61" start="0" length="0">
    <dxf/>
  </rfmt>
  <rfmt sheetId="2" sqref="R62" start="0" length="0">
    <dxf/>
  </rfmt>
  <rfmt sheetId="2" sqref="R63" start="0" length="0">
    <dxf/>
  </rfmt>
  <rfmt sheetId="2" sqref="R64" start="0" length="0">
    <dxf/>
  </rfmt>
  <rfmt sheetId="2" sqref="R65" start="0" length="0">
    <dxf/>
  </rfmt>
  <rcc rId="773" sId="2" odxf="1" dxf="1" numFmtId="4">
    <nc r="R66">
      <v>0</v>
    </nc>
    <ndxf/>
  </rcc>
  <rcc rId="774" sId="2" odxf="1" dxf="1" numFmtId="4">
    <nc r="R67">
      <v>0</v>
    </nc>
    <ndxf/>
  </rcc>
  <rcc rId="775" sId="2" odxf="1" dxf="1" numFmtId="4">
    <nc r="R68">
      <v>0</v>
    </nc>
    <ndxf/>
  </rcc>
  <rcc rId="776" sId="2" odxf="1" dxf="1" numFmtId="4">
    <nc r="R69">
      <v>0</v>
    </nc>
    <ndxf/>
  </rcc>
  <rcc rId="777" sId="2" odxf="1" dxf="1" numFmtId="4">
    <nc r="R70">
      <v>0</v>
    </nc>
    <ndxf/>
  </rcc>
  <rcc rId="778" sId="2" odxf="1" dxf="1" numFmtId="4">
    <nc r="R71">
      <v>0</v>
    </nc>
    <ndxf/>
  </rcc>
  <rcc rId="779" sId="2" odxf="1" dxf="1" numFmtId="4">
    <nc r="R72">
      <v>0</v>
    </nc>
    <ndxf/>
  </rcc>
  <rcc rId="780" sId="2" odxf="1" dxf="1" numFmtId="4">
    <nc r="R73">
      <v>0</v>
    </nc>
    <ndxf/>
  </rcc>
  <rcc rId="781" sId="2" numFmtId="4">
    <nc r="R78">
      <v>0</v>
    </nc>
  </rcc>
  <rcc rId="782" sId="2" numFmtId="4">
    <nc r="R79">
      <v>0</v>
    </nc>
  </rcc>
  <rcc rId="783" sId="2" numFmtId="4">
    <nc r="R80">
      <v>0</v>
    </nc>
  </rcc>
  <rcc rId="784" sId="2" numFmtId="4">
    <nc r="R81">
      <v>0</v>
    </nc>
  </rcc>
  <rcc rId="785" sId="2">
    <oc r="R48">
      <f>R49+R82</f>
    </oc>
    <nc r="R48">
      <f>R49+R82</f>
    </nc>
  </rcc>
  <rcc rId="786" sId="2" numFmtId="4">
    <nc r="K74">
      <v>0</v>
    </nc>
  </rcc>
  <rcc rId="787" sId="2" numFmtId="4">
    <nc r="K75">
      <v>0</v>
    </nc>
  </rcc>
  <rcc rId="788" sId="2" numFmtId="4">
    <nc r="K76">
      <v>0</v>
    </nc>
  </rcc>
  <rcc rId="789" sId="2" numFmtId="4">
    <nc r="K77">
      <v>0</v>
    </nc>
  </rcc>
  <rcc rId="790" sId="2" numFmtId="4">
    <nc r="K78">
      <v>0</v>
    </nc>
  </rcc>
  <rcc rId="791" sId="2" numFmtId="4">
    <nc r="K79">
      <v>0</v>
    </nc>
  </rcc>
  <rcc rId="792" sId="2" numFmtId="4">
    <nc r="K80">
      <v>0</v>
    </nc>
  </rcc>
  <rcc rId="793" sId="2" numFmtId="4">
    <nc r="K81">
      <v>0</v>
    </nc>
  </rcc>
  <rcc rId="794" sId="2" numFmtId="4">
    <nc r="L74">
      <v>0</v>
    </nc>
  </rcc>
  <rcc rId="795" sId="2" numFmtId="4">
    <nc r="M74">
      <v>0</v>
    </nc>
  </rcc>
  <rcc rId="796" sId="2" numFmtId="4">
    <nc r="N74">
      <v>0</v>
    </nc>
  </rcc>
  <rcc rId="797" sId="2" numFmtId="4">
    <nc r="L75">
      <v>0</v>
    </nc>
  </rcc>
  <rcc rId="798" sId="2" numFmtId="4">
    <nc r="M75">
      <v>0</v>
    </nc>
  </rcc>
  <rcc rId="799" sId="2" numFmtId="4">
    <nc r="N75">
      <v>0</v>
    </nc>
  </rcc>
  <rcc rId="800" sId="2" numFmtId="4">
    <nc r="L76">
      <v>0</v>
    </nc>
  </rcc>
  <rcc rId="801" sId="2" numFmtId="4">
    <nc r="M76">
      <v>0</v>
    </nc>
  </rcc>
  <rcc rId="802" sId="2" numFmtId="4">
    <nc r="N76">
      <v>0</v>
    </nc>
  </rcc>
  <rcc rId="803" sId="2" numFmtId="4">
    <nc r="L77">
      <v>0</v>
    </nc>
  </rcc>
  <rcc rId="804" sId="2" numFmtId="4">
    <nc r="M77">
      <v>0</v>
    </nc>
  </rcc>
  <rcc rId="805" sId="2" numFmtId="4">
    <nc r="N77">
      <v>0</v>
    </nc>
  </rcc>
  <rcc rId="806" sId="2" numFmtId="4">
    <nc r="L78">
      <v>0</v>
    </nc>
  </rcc>
  <rcc rId="807" sId="2" numFmtId="4">
    <nc r="M78">
      <v>0</v>
    </nc>
  </rcc>
  <rcc rId="808" sId="2" numFmtId="4">
    <nc r="N78">
      <v>0</v>
    </nc>
  </rcc>
  <rcc rId="809" sId="2" numFmtId="4">
    <nc r="L79">
      <v>0</v>
    </nc>
  </rcc>
  <rcc rId="810" sId="2" numFmtId="4">
    <nc r="M79">
      <v>0</v>
    </nc>
  </rcc>
  <rcc rId="811" sId="2" numFmtId="4">
    <nc r="N79">
      <v>0</v>
    </nc>
  </rcc>
  <rcc rId="812" sId="2" numFmtId="4">
    <nc r="L80">
      <v>0</v>
    </nc>
  </rcc>
  <rcc rId="813" sId="2" numFmtId="4">
    <nc r="M80">
      <v>0</v>
    </nc>
  </rcc>
  <rcc rId="814" sId="2" numFmtId="4">
    <nc r="N80">
      <v>0</v>
    </nc>
  </rcc>
  <rcc rId="815" sId="2" numFmtId="4">
    <nc r="L81">
      <v>0</v>
    </nc>
  </rcc>
  <rcc rId="816" sId="2" numFmtId="4">
    <nc r="M81">
      <v>0</v>
    </nc>
  </rcc>
  <rcc rId="817" sId="2" numFmtId="4">
    <nc r="N81">
      <v>0</v>
    </nc>
  </rcc>
  <rcc rId="818" sId="2" numFmtId="4">
    <nc r="O74">
      <v>0</v>
    </nc>
  </rcc>
  <rcc rId="819" sId="2" numFmtId="4">
    <nc r="O75">
      <v>0</v>
    </nc>
  </rcc>
  <rcc rId="820" sId="2" numFmtId="4">
    <nc r="O76">
      <v>0</v>
    </nc>
  </rcc>
  <rcc rId="821" sId="2" numFmtId="4">
    <nc r="O77">
      <v>0</v>
    </nc>
  </rcc>
  <rcc rId="822" sId="2" numFmtId="4">
    <nc r="O78">
      <v>0</v>
    </nc>
  </rcc>
  <rcc rId="823" sId="2" numFmtId="4">
    <nc r="O79">
      <v>0</v>
    </nc>
  </rcc>
  <rcc rId="824" sId="2" numFmtId="4">
    <nc r="O80">
      <v>0</v>
    </nc>
  </rcc>
  <rcc rId="825" sId="2" numFmtId="4">
    <nc r="O81">
      <v>0</v>
    </nc>
  </rcc>
  <rcc rId="826" sId="2" numFmtId="4">
    <nc r="P74">
      <v>0</v>
    </nc>
  </rcc>
  <rcc rId="827" sId="2" numFmtId="4">
    <nc r="P75">
      <v>0</v>
    </nc>
  </rcc>
  <rcc rId="828" sId="2" numFmtId="4">
    <nc r="P76">
      <v>0</v>
    </nc>
  </rcc>
  <rcc rId="829" sId="2" numFmtId="4">
    <nc r="P77">
      <v>0</v>
    </nc>
  </rcc>
  <rcc rId="830" sId="2" numFmtId="4">
    <nc r="P78">
      <v>0</v>
    </nc>
  </rcc>
  <rcc rId="831" sId="2" numFmtId="4">
    <nc r="P79">
      <v>0</v>
    </nc>
  </rcc>
  <rcc rId="832" sId="2" numFmtId="4">
    <nc r="P80">
      <v>0</v>
    </nc>
  </rcc>
  <rcc rId="833" sId="2" numFmtId="4">
    <nc r="P81">
      <v>0</v>
    </nc>
  </rcc>
  <rcc rId="834" sId="2" numFmtId="4">
    <nc r="Q74">
      <v>0</v>
    </nc>
  </rcc>
  <rcc rId="835" sId="2" numFmtId="4">
    <nc r="Q75">
      <v>0</v>
    </nc>
  </rcc>
  <rcc rId="836" sId="2" numFmtId="4">
    <nc r="Q76">
      <v>0</v>
    </nc>
  </rcc>
  <rcc rId="837" sId="2" numFmtId="4">
    <nc r="Q77">
      <v>0</v>
    </nc>
  </rcc>
  <rcc rId="838" sId="2" numFmtId="4">
    <nc r="Q78">
      <v>0</v>
    </nc>
  </rcc>
  <rcc rId="839" sId="2" numFmtId="4">
    <nc r="Q79">
      <v>0</v>
    </nc>
  </rcc>
  <rcc rId="840" sId="2" numFmtId="4">
    <nc r="Q80">
      <v>0</v>
    </nc>
  </rcc>
  <rcc rId="841" sId="2" numFmtId="4">
    <nc r="Q81">
      <v>0</v>
    </nc>
  </rcc>
  <rcc rId="842" sId="2">
    <nc r="T74">
      <f>O74+P74+Q74+R74+S74</f>
    </nc>
  </rcc>
  <rcc rId="843" sId="2">
    <nc r="T75">
      <f>O75+P75+Q75+R75+S75</f>
    </nc>
  </rcc>
  <rcc rId="844" sId="2">
    <nc r="T76">
      <f>O76+P76+Q76+R76+S76</f>
    </nc>
  </rcc>
  <rcc rId="845" sId="2">
    <nc r="T77">
      <f>O77+P77+Q77+R77+S77</f>
    </nc>
  </rcc>
  <rcc rId="846" sId="2">
    <nc r="T78">
      <f>O78+P78+Q78+R78+S78</f>
    </nc>
  </rcc>
  <rcc rId="847" sId="2">
    <nc r="T79">
      <f>O79+P79+Q79+R79+S79</f>
    </nc>
  </rcc>
  <rcc rId="848" sId="2">
    <nc r="T80">
      <f>O80+P80+Q80+R80+S80</f>
    </nc>
  </rcc>
  <rcc rId="849" sId="2">
    <nc r="T81">
      <f>O81+P81+Q81+R81+S81</f>
    </nc>
  </rcc>
  <rcc rId="850" sId="2" odxf="1" dxf="1">
    <oc r="T50">
      <f>SUM(O50:S50)</f>
    </oc>
    <nc r="T50">
      <f>O50+P50+Q50+R50+S50</f>
    </nc>
    <odxf/>
    <ndxf/>
  </rcc>
  <rcc rId="851" sId="2" odxf="1" dxf="1">
    <oc r="T51">
      <f>SUM(O51:S51)</f>
    </oc>
    <nc r="T51">
      <f>O51+P51+Q51+R51+S51</f>
    </nc>
    <odxf/>
    <ndxf/>
  </rcc>
  <rcc rId="852" sId="2" odxf="1" dxf="1">
    <oc r="T52">
      <f>SUM(O52:S52)</f>
    </oc>
    <nc r="T52">
      <f>O52+P52+Q52+R52+S52</f>
    </nc>
    <odxf/>
    <ndxf/>
  </rcc>
  <rcc rId="853" sId="2" odxf="1" dxf="1">
    <oc r="T53">
      <f>SUM(O53:S53)</f>
    </oc>
    <nc r="T53">
      <f>O53+P53+Q53+R53+S53</f>
    </nc>
    <odxf/>
    <ndxf/>
  </rcc>
  <rcc rId="854" sId="2" odxf="1" dxf="1">
    <oc r="T54">
      <f>SUM(O54:S54)</f>
    </oc>
    <nc r="T54">
      <f>O54+P54+Q54+R54+S54</f>
    </nc>
    <odxf/>
    <ndxf/>
  </rcc>
  <rcc rId="855" sId="2" odxf="1" dxf="1">
    <oc r="T55">
      <f>SUM(O55:S55)</f>
    </oc>
    <nc r="T55">
      <f>O55+P55+Q55+R55+S55</f>
    </nc>
    <odxf/>
    <ndxf/>
  </rcc>
  <rcc rId="856" sId="2" odxf="1" dxf="1">
    <oc r="T56">
      <f>SUM(O56:S56)</f>
    </oc>
    <nc r="T56">
      <f>O56+P56+Q56+R56+S56</f>
    </nc>
    <odxf/>
    <ndxf/>
  </rcc>
  <rcc rId="857" sId="2" odxf="1" dxf="1">
    <oc r="T57">
      <f>SUM(O57:S57)</f>
    </oc>
    <nc r="T57">
      <f>O57+P57+Q57+R57+S57</f>
    </nc>
    <odxf/>
    <ndxf/>
  </rcc>
  <rcc rId="858" sId="2" odxf="1" dxf="1">
    <oc r="T58">
      <f>SUM(O58:R58)</f>
    </oc>
    <nc r="T58">
      <f>O58+P58+Q58+R58+S58</f>
    </nc>
    <odxf/>
    <ndxf/>
  </rcc>
  <rcc rId="859" sId="2">
    <oc r="T59">
      <f>O59</f>
    </oc>
    <nc r="T59">
      <f>O59+P59+Q59+R59+S59</f>
    </nc>
  </rcc>
  <rcc rId="860" sId="2">
    <oc r="T60">
      <f>P60</f>
    </oc>
    <nc r="T60">
      <f>O60+P60+Q60+R60+S60</f>
    </nc>
  </rcc>
  <rcc rId="861" sId="2">
    <oc r="T61">
      <f>P61</f>
    </oc>
    <nc r="T61">
      <f>O61+P61+Q61+R61+S61</f>
    </nc>
  </rcc>
  <rcc rId="862" sId="2">
    <oc r="T62">
      <f>P62</f>
    </oc>
    <nc r="T62">
      <f>O62+P62+Q62+R62+S62</f>
    </nc>
  </rcc>
  <rcc rId="863" sId="2">
    <oc r="T63">
      <f>P63</f>
    </oc>
    <nc r="T63">
      <f>O63+P63+Q63+R63+S63</f>
    </nc>
  </rcc>
  <rcc rId="864" sId="2">
    <oc r="T64">
      <f>P64</f>
    </oc>
    <nc r="T64">
      <f>O64+P64+Q64+R64+S64</f>
    </nc>
  </rcc>
  <rcc rId="865" sId="2">
    <oc r="T65">
      <f>P65</f>
    </oc>
    <nc r="T65">
      <f>O65+P65+Q65+R65+S65</f>
    </nc>
  </rcc>
  <rcc rId="866" sId="2">
    <oc r="T66">
      <f>P66</f>
    </oc>
    <nc r="T66">
      <f>O66+P66+Q66+R66+S66</f>
    </nc>
  </rcc>
  <rcc rId="867" sId="2">
    <oc r="T67">
      <f>P67</f>
    </oc>
    <nc r="T67">
      <f>O67+P67+Q67+R67+S67</f>
    </nc>
  </rcc>
  <rcc rId="868" sId="2">
    <oc r="T68">
      <f>Q68</f>
    </oc>
    <nc r="T68">
      <f>O68+P68+Q68+R68+S68</f>
    </nc>
  </rcc>
  <rcc rId="869" sId="2">
    <oc r="T69">
      <f>Q69</f>
    </oc>
    <nc r="T69">
      <f>O69+P69+Q69+R69+S69</f>
    </nc>
  </rcc>
  <rcc rId="870" sId="2">
    <oc r="T70">
      <f>Q70</f>
    </oc>
    <nc r="T70">
      <f>O70+P70+Q70+R70+S70</f>
    </nc>
  </rcc>
  <rcc rId="871" sId="2">
    <oc r="T71">
      <f>Q71</f>
    </oc>
    <nc r="T71">
      <f>O71+P71+Q71+R71+S71</f>
    </nc>
  </rcc>
  <rcc rId="872" sId="2">
    <oc r="T72">
      <f>Q72</f>
    </oc>
    <nc r="T72">
      <f>O72+P72+Q72+R72+S72</f>
    </nc>
  </rcc>
  <rcc rId="873" sId="2">
    <oc r="T73">
      <f>Q73</f>
    </oc>
    <nc r="T73">
      <f>O73+P73+Q73+R73+S73</f>
    </nc>
  </rcc>
  <rcc rId="874" sId="2">
    <oc r="T49">
      <f>SUM(T50:T73)</f>
    </oc>
    <nc r="T49">
      <f>SUM(T50:T81)</f>
    </nc>
  </rcc>
  <rcc rId="875" sId="2">
    <oc r="S49">
      <f>SUM(S50:S73)</f>
    </oc>
    <nc r="S49">
      <f>SUM(S50:S81)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876" sheetId="3" source="R56:R61" destination="R55:R60" sourceSheetId="4">
    <undo index="0" exp="area" dr="R51:R59" r="R50" sId="3"/>
    <rcc rId="0" sId="3" dxf="1" numFmtId="4">
      <nc r="R5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R5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R57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R58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R59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R60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877" sheetId="3" source="F56:G61" destination="F55:G60" sourceSheetId="4">
    <rcc rId="0" sId="3" dxf="1" numFmtId="4">
      <nc r="F5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5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5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5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57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57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58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58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59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59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60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60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rc rId="878" sId="3" ref="A75:XFD75" action="insertRow"/>
  <rrc rId="879" sId="3" ref="A75:XFD75" action="insertRow"/>
  <rrc rId="880" sId="3" ref="A75:XFD76" action="insertRow"/>
  <rrc rId="881" sId="3" ref="A75:XFD78" action="insertRow"/>
  <rcc rId="882" sId="3" odxf="1" dxf="1">
    <nc r="A75" t="inlineStr">
      <is>
        <t>1.2.1.25</t>
      </is>
    </nc>
    <odxf/>
    <ndxf/>
  </rcc>
  <rcc rId="883" sId="3" odxf="1" dxf="1">
    <nc r="A76" t="inlineStr">
      <is>
        <t>1.2.1.26</t>
      </is>
    </nc>
    <odxf/>
    <ndxf/>
  </rcc>
  <rcc rId="884" sId="3" odxf="1" dxf="1">
    <nc r="A77" t="inlineStr">
      <is>
        <t>1.2.1.27</t>
      </is>
    </nc>
    <odxf/>
    <ndxf/>
  </rcc>
  <rcc rId="885" sId="3" odxf="1" dxf="1">
    <nc r="A78" t="inlineStr">
      <is>
        <t>1.2.1.28</t>
      </is>
    </nc>
    <odxf/>
    <ndxf/>
  </rcc>
  <rcc rId="886" sId="3" odxf="1" dxf="1">
    <nc r="A79" t="inlineStr">
      <is>
        <t>1.2.1.29</t>
      </is>
    </nc>
    <odxf/>
    <ndxf/>
  </rcc>
  <rcc rId="887" sId="3" odxf="1" dxf="1">
    <nc r="A80" t="inlineStr">
      <is>
        <t>1.2.1.30</t>
      </is>
    </nc>
    <odxf/>
    <ndxf/>
  </rcc>
  <rcc rId="888" sId="3" odxf="1" dxf="1">
    <nc r="A81" t="inlineStr">
      <is>
        <t>1.2.1.31</t>
      </is>
    </nc>
    <odxf/>
    <ndxf/>
  </rcc>
  <rcc rId="889" sId="3" odxf="1" dxf="1">
    <nc r="A82" t="inlineStr">
      <is>
        <t>1.2.1.32</t>
      </is>
    </nc>
    <odxf/>
    <ndxf/>
  </rcc>
  <rcc rId="890" sId="3" odxf="1" dxf="1">
    <nc r="C75" t="inlineStr">
      <is>
        <t>1-2-1-25</t>
      </is>
    </nc>
    <odxf/>
    <ndxf/>
  </rcc>
  <rcc rId="891" sId="3" odxf="1" dxf="1">
    <nc r="C76" t="inlineStr">
      <is>
        <t>1-2-1-26</t>
      </is>
    </nc>
    <odxf/>
    <ndxf/>
  </rcc>
  <rcc rId="892" sId="3" odxf="1" dxf="1">
    <nc r="C77" t="inlineStr">
      <is>
        <t>1-2-1-27</t>
      </is>
    </nc>
    <odxf/>
    <ndxf/>
  </rcc>
  <rcc rId="893" sId="3" odxf="1" dxf="1">
    <nc r="C78" t="inlineStr">
      <is>
        <t>1-2-1-28</t>
      </is>
    </nc>
    <odxf/>
    <ndxf/>
  </rcc>
  <rcc rId="894" sId="3" odxf="1" dxf="1">
    <nc r="C79" t="inlineStr">
      <is>
        <t>1-2-1-29</t>
      </is>
    </nc>
    <odxf/>
    <ndxf/>
  </rcc>
  <rcc rId="895" sId="3" odxf="1" dxf="1">
    <nc r="C80" t="inlineStr">
      <is>
        <t>1-2-1-30</t>
      </is>
    </nc>
    <odxf/>
    <ndxf/>
  </rcc>
  <rcc rId="896" sId="3" odxf="1" dxf="1">
    <nc r="C81" t="inlineStr">
      <is>
        <t>1-2-1-31</t>
      </is>
    </nc>
    <odxf/>
    <ndxf/>
  </rcc>
  <rcc rId="897" sId="3" odxf="1" dxf="1">
    <nc r="C82" t="inlineStr">
      <is>
        <t>1-2-1-32</t>
      </is>
    </nc>
    <odxf/>
    <ndxf/>
  </rcc>
  <rcc rId="898" sId="3">
    <oc r="F50">
      <f>SUM(F51:F74)</f>
    </oc>
    <nc r="F50">
      <f>SUM(F51:F82)</f>
    </nc>
  </rcc>
  <rcc rId="899" sId="3">
    <oc r="G50">
      <f>SUM(G51:G74)</f>
    </oc>
    <nc r="G50">
      <f>SUM(G51:G82)</f>
    </nc>
  </rcc>
  <rcc rId="900" sId="3">
    <oc r="R50">
      <f>SUM(R51:R54)</f>
    </oc>
    <nc r="R50">
      <f>SUM(R51:R82)</f>
    </nc>
  </rcc>
  <rcc rId="901" sId="3">
    <oc r="F49">
      <f>F50+F83</f>
    </oc>
    <nc r="F49">
      <f>F50+F83</f>
    </nc>
  </rcc>
  <rcc rId="902" sId="3">
    <oc r="R49">
      <f>R50+R83</f>
    </oc>
    <nc r="R49">
      <f>R50+R83</f>
    </nc>
  </rcc>
  <rcc rId="903" sId="3" odxf="1" dxf="1" numFmtId="4">
    <nc r="D75">
      <v>0</v>
    </nc>
    <odxf/>
    <ndxf/>
  </rcc>
  <rcc rId="904" sId="3" odxf="1" dxf="1" numFmtId="4">
    <nc r="D76">
      <v>0</v>
    </nc>
    <odxf/>
    <ndxf/>
  </rcc>
  <rcc rId="905" sId="3" odxf="1" dxf="1" numFmtId="4">
    <nc r="D77">
      <v>0</v>
    </nc>
    <odxf/>
    <ndxf/>
  </rcc>
  <rcc rId="906" sId="3" odxf="1" dxf="1" numFmtId="4">
    <nc r="D78">
      <v>0</v>
    </nc>
    <odxf/>
    <ndxf/>
  </rcc>
  <rcc rId="907" sId="3" odxf="1" dxf="1" numFmtId="4">
    <nc r="D79">
      <v>0</v>
    </nc>
    <odxf/>
    <ndxf/>
  </rcc>
  <rcc rId="908" sId="3" odxf="1" dxf="1" numFmtId="4">
    <nc r="D80">
      <v>0</v>
    </nc>
    <odxf/>
    <ndxf/>
  </rcc>
  <rcc rId="909" sId="3" odxf="1" dxf="1" numFmtId="4">
    <nc r="D81">
      <v>0</v>
    </nc>
    <odxf/>
    <ndxf/>
  </rcc>
  <rcc rId="910" sId="3" odxf="1" dxf="1" numFmtId="4">
    <nc r="D82">
      <v>0</v>
    </nc>
    <odxf/>
    <ndxf/>
  </rcc>
  <rcc rId="911" sId="3" odxf="1" dxf="1" numFmtId="4">
    <nc r="E75">
      <v>0</v>
    </nc>
    <odxf/>
    <ndxf/>
  </rcc>
  <rcc rId="912" sId="3" odxf="1" dxf="1" numFmtId="4">
    <nc r="F75">
      <v>0</v>
    </nc>
    <odxf/>
    <ndxf/>
  </rcc>
  <rcc rId="913" sId="3" odxf="1" dxf="1" numFmtId="4">
    <nc r="G75">
      <v>0</v>
    </nc>
    <odxf/>
    <ndxf/>
  </rcc>
  <rcc rId="914" sId="3" odxf="1" dxf="1" numFmtId="4">
    <nc r="H75">
      <v>0</v>
    </nc>
    <odxf/>
    <ndxf/>
  </rcc>
  <rcc rId="915" sId="3" odxf="1" dxf="1" numFmtId="4">
    <nc r="I75">
      <v>0</v>
    </nc>
    <odxf/>
    <ndxf/>
  </rcc>
  <rcc rId="916" sId="3" odxf="1" dxf="1" numFmtId="4">
    <nc r="J75">
      <v>0</v>
    </nc>
    <odxf/>
    <ndxf/>
  </rcc>
  <rcc rId="917" sId="3" odxf="1" dxf="1" numFmtId="4">
    <nc r="K75">
      <v>0</v>
    </nc>
    <odxf/>
    <ndxf/>
  </rcc>
  <rcc rId="918" sId="3" odxf="1" dxf="1" numFmtId="4">
    <nc r="L75">
      <v>0</v>
    </nc>
    <odxf/>
    <ndxf/>
  </rcc>
  <rcc rId="919" sId="3" odxf="1" dxf="1" numFmtId="4">
    <nc r="M75">
      <v>0</v>
    </nc>
    <odxf/>
    <ndxf/>
  </rcc>
  <rcc rId="920" sId="3" odxf="1" dxf="1" numFmtId="4">
    <nc r="N75">
      <v>0</v>
    </nc>
    <odxf/>
    <ndxf/>
  </rcc>
  <rcc rId="921" sId="3" odxf="1" dxf="1" numFmtId="4">
    <nc r="O75">
      <v>0</v>
    </nc>
    <odxf/>
    <ndxf/>
  </rcc>
  <rcc rId="922" sId="3" odxf="1" dxf="1" numFmtId="4">
    <nc r="P75">
      <v>0</v>
    </nc>
    <odxf/>
    <ndxf/>
  </rcc>
  <rcc rId="923" sId="3" odxf="1" dxf="1" numFmtId="4">
    <nc r="Q75">
      <v>0</v>
    </nc>
    <odxf/>
    <ndxf/>
  </rcc>
  <rcc rId="924" sId="3" odxf="1" dxf="1" numFmtId="4">
    <nc r="R75">
      <v>0</v>
    </nc>
    <odxf/>
    <ndxf/>
  </rcc>
  <rcc rId="925" sId="3" odxf="1" dxf="1" numFmtId="4">
    <nc r="S75">
      <v>0</v>
    </nc>
    <odxf/>
    <ndxf/>
  </rcc>
  <rcc rId="926" sId="3" odxf="1" dxf="1" numFmtId="4">
    <nc r="T75">
      <v>0</v>
    </nc>
    <odxf/>
    <ndxf/>
  </rcc>
  <rcc rId="927" sId="3" odxf="1" dxf="1" numFmtId="4">
    <nc r="U75">
      <v>0</v>
    </nc>
    <odxf/>
    <ndxf/>
  </rcc>
  <rcc rId="928" sId="3" odxf="1" dxf="1" numFmtId="4">
    <nc r="V75">
      <v>0</v>
    </nc>
    <odxf/>
    <ndxf/>
  </rcc>
  <rcc rId="929" sId="3" odxf="1" dxf="1" numFmtId="4">
    <nc r="W75">
      <v>0</v>
    </nc>
    <odxf/>
    <ndxf/>
  </rcc>
  <rcc rId="930" sId="3" odxf="1" dxf="1" numFmtId="4">
    <nc r="X75">
      <v>0</v>
    </nc>
    <odxf/>
    <ndxf/>
  </rcc>
  <rcc rId="931" sId="3" odxf="1" dxf="1" numFmtId="4">
    <nc r="Y75">
      <v>0</v>
    </nc>
    <odxf/>
    <ndxf/>
  </rcc>
  <rcc rId="932" sId="3" odxf="1" dxf="1" numFmtId="4">
    <nc r="Z75">
      <v>0</v>
    </nc>
    <odxf/>
    <ndxf/>
  </rcc>
  <rcc rId="933" sId="3" odxf="1" dxf="1" numFmtId="4">
    <nc r="AA75">
      <v>0</v>
    </nc>
    <odxf/>
    <ndxf/>
  </rcc>
  <rcc rId="934" sId="3" odxf="1" dxf="1" numFmtId="4">
    <nc r="AB75">
      <v>0</v>
    </nc>
    <odxf/>
    <ndxf/>
  </rcc>
  <rcc rId="935" sId="3" odxf="1" dxf="1" numFmtId="4">
    <nc r="AC75">
      <v>0</v>
    </nc>
    <odxf/>
    <ndxf/>
  </rcc>
  <rcc rId="936" sId="3" odxf="1" dxf="1" numFmtId="4">
    <nc r="AD75">
      <v>0</v>
    </nc>
    <odxf/>
    <ndxf/>
  </rcc>
  <rcc rId="937" sId="3" odxf="1" dxf="1" numFmtId="4">
    <nc r="AE75">
      <v>0</v>
    </nc>
    <odxf/>
    <ndxf/>
  </rcc>
  <rcc rId="938" sId="3" odxf="1" dxf="1" numFmtId="4">
    <nc r="AF75">
      <v>0</v>
    </nc>
    <odxf/>
    <ndxf/>
  </rcc>
  <rcc rId="939" sId="3" odxf="1" dxf="1" numFmtId="4">
    <nc r="AG75">
      <v>0</v>
    </nc>
    <odxf/>
    <ndxf/>
  </rcc>
  <rcc rId="940" sId="3" odxf="1" dxf="1" numFmtId="4">
    <nc r="AH75">
      <v>0</v>
    </nc>
    <odxf/>
    <ndxf/>
  </rcc>
  <rcc rId="941" sId="3" odxf="1" dxf="1" numFmtId="4">
    <nc r="AI75">
      <v>0</v>
    </nc>
    <odxf/>
    <ndxf/>
  </rcc>
  <rcc rId="942" sId="3" odxf="1" dxf="1" numFmtId="4">
    <nc r="AJ75">
      <v>0</v>
    </nc>
    <odxf/>
    <ndxf/>
  </rcc>
  <rcc rId="943" sId="3" odxf="1" dxf="1" numFmtId="4">
    <nc r="AK75">
      <v>0</v>
    </nc>
    <odxf/>
    <ndxf/>
  </rcc>
  <rcc rId="944" sId="3" odxf="1" dxf="1" numFmtId="4">
    <nc r="AL75">
      <v>0</v>
    </nc>
    <odxf/>
    <ndxf/>
  </rcc>
  <rcc rId="945" sId="3" odxf="1" dxf="1" numFmtId="4">
    <nc r="AM75">
      <v>0</v>
    </nc>
    <odxf/>
    <ndxf/>
  </rcc>
  <rcc rId="946" sId="3" odxf="1" dxf="1" numFmtId="4">
    <nc r="AN75">
      <v>0</v>
    </nc>
    <odxf/>
    <ndxf/>
  </rcc>
  <rcc rId="947" sId="3" odxf="1" dxf="1" numFmtId="4">
    <nc r="AO75">
      <v>0</v>
    </nc>
    <odxf/>
    <ndxf/>
  </rcc>
  <rcc rId="948" sId="3" odxf="1" dxf="1" numFmtId="4">
    <nc r="AP75">
      <v>0</v>
    </nc>
    <odxf/>
    <ndxf/>
  </rcc>
  <rcc rId="949" sId="3" odxf="1" dxf="1" numFmtId="4">
    <nc r="AQ75">
      <v>0</v>
    </nc>
    <odxf/>
    <ndxf/>
  </rcc>
  <rcc rId="950" sId="3" odxf="1" dxf="1" numFmtId="4">
    <nc r="AR75">
      <v>0</v>
    </nc>
    <odxf/>
    <ndxf/>
  </rcc>
  <rcc rId="951" sId="3" odxf="1" dxf="1" numFmtId="4">
    <nc r="AS75">
      <v>0</v>
    </nc>
    <odxf/>
    <ndxf/>
  </rcc>
  <rcc rId="952" sId="3" odxf="1" dxf="1" numFmtId="4">
    <nc r="AT75">
      <v>0</v>
    </nc>
    <odxf/>
    <ndxf/>
  </rcc>
  <rcc rId="953" sId="3" odxf="1" dxf="1" numFmtId="4">
    <nc r="E76">
      <v>0</v>
    </nc>
    <odxf/>
    <ndxf/>
  </rcc>
  <rcc rId="954" sId="3" odxf="1" dxf="1" numFmtId="4">
    <nc r="F76">
      <v>0</v>
    </nc>
    <odxf/>
    <ndxf/>
  </rcc>
  <rcc rId="955" sId="3" odxf="1" dxf="1" numFmtId="4">
    <nc r="G76">
      <v>0</v>
    </nc>
    <odxf/>
    <ndxf/>
  </rcc>
  <rcc rId="956" sId="3" odxf="1" dxf="1" numFmtId="4">
    <nc r="H76">
      <v>0</v>
    </nc>
    <odxf/>
    <ndxf/>
  </rcc>
  <rcc rId="957" sId="3" odxf="1" dxf="1" numFmtId="4">
    <nc r="I76">
      <v>0</v>
    </nc>
    <odxf/>
    <ndxf/>
  </rcc>
  <rcc rId="958" sId="3" odxf="1" dxf="1" numFmtId="4">
    <nc r="J76">
      <v>0</v>
    </nc>
    <odxf/>
    <ndxf/>
  </rcc>
  <rcc rId="959" sId="3" odxf="1" dxf="1" numFmtId="4">
    <nc r="K76">
      <v>0</v>
    </nc>
    <odxf/>
    <ndxf/>
  </rcc>
  <rcc rId="960" sId="3" odxf="1" dxf="1" numFmtId="4">
    <nc r="L76">
      <v>0</v>
    </nc>
    <odxf/>
    <ndxf/>
  </rcc>
  <rcc rId="961" sId="3" odxf="1" dxf="1" numFmtId="4">
    <nc r="M76">
      <v>0</v>
    </nc>
    <odxf/>
    <ndxf/>
  </rcc>
  <rcc rId="962" sId="3" odxf="1" dxf="1" numFmtId="4">
    <nc r="N76">
      <v>0</v>
    </nc>
    <odxf/>
    <ndxf/>
  </rcc>
  <rcc rId="963" sId="3" odxf="1" dxf="1" numFmtId="4">
    <nc r="O76">
      <v>0</v>
    </nc>
    <odxf/>
    <ndxf/>
  </rcc>
  <rcc rId="964" sId="3" odxf="1" dxf="1" numFmtId="4">
    <nc r="P76">
      <v>0</v>
    </nc>
    <odxf/>
    <ndxf/>
  </rcc>
  <rcc rId="965" sId="3" odxf="1" dxf="1" numFmtId="4">
    <nc r="Q76">
      <v>0</v>
    </nc>
    <odxf/>
    <ndxf/>
  </rcc>
  <rcc rId="966" sId="3" odxf="1" dxf="1" numFmtId="4">
    <nc r="R76">
      <v>0</v>
    </nc>
    <odxf/>
    <ndxf/>
  </rcc>
  <rcc rId="967" sId="3" odxf="1" dxf="1" numFmtId="4">
    <nc r="S76">
      <v>0</v>
    </nc>
    <odxf/>
    <ndxf/>
  </rcc>
  <rcc rId="968" sId="3" odxf="1" dxf="1" numFmtId="4">
    <nc r="T76">
      <v>0</v>
    </nc>
    <odxf/>
    <ndxf/>
  </rcc>
  <rcc rId="969" sId="3" odxf="1" dxf="1" numFmtId="4">
    <nc r="U76">
      <v>0</v>
    </nc>
    <odxf/>
    <ndxf/>
  </rcc>
  <rcc rId="970" sId="3" odxf="1" dxf="1" numFmtId="4">
    <nc r="V76">
      <v>0</v>
    </nc>
    <odxf/>
    <ndxf/>
  </rcc>
  <rcc rId="971" sId="3" odxf="1" dxf="1" numFmtId="4">
    <nc r="W76">
      <v>0</v>
    </nc>
    <odxf/>
    <ndxf/>
  </rcc>
  <rcc rId="972" sId="3" odxf="1" dxf="1" numFmtId="4">
    <nc r="X76">
      <v>0</v>
    </nc>
    <odxf/>
    <ndxf/>
  </rcc>
  <rcc rId="973" sId="3" odxf="1" dxf="1" numFmtId="4">
    <nc r="Y76">
      <v>0</v>
    </nc>
    <odxf/>
    <ndxf/>
  </rcc>
  <rcc rId="974" sId="3" odxf="1" dxf="1" numFmtId="4">
    <nc r="Z76">
      <v>0</v>
    </nc>
    <odxf/>
    <ndxf/>
  </rcc>
  <rcc rId="975" sId="3" odxf="1" dxf="1" numFmtId="4">
    <nc r="AA76">
      <v>0</v>
    </nc>
    <odxf/>
    <ndxf/>
  </rcc>
  <rcc rId="976" sId="3" odxf="1" dxf="1" numFmtId="4">
    <nc r="AB76">
      <v>0</v>
    </nc>
    <odxf/>
    <ndxf/>
  </rcc>
  <rcc rId="977" sId="3" odxf="1" dxf="1" numFmtId="4">
    <nc r="AC76">
      <v>0</v>
    </nc>
    <odxf/>
    <ndxf/>
  </rcc>
  <rcc rId="978" sId="3" odxf="1" dxf="1" numFmtId="4">
    <nc r="AD76">
      <v>0</v>
    </nc>
    <odxf/>
    <ndxf/>
  </rcc>
  <rcc rId="979" sId="3" odxf="1" dxf="1" numFmtId="4">
    <nc r="AE76">
      <v>0</v>
    </nc>
    <odxf/>
    <ndxf/>
  </rcc>
  <rcc rId="980" sId="3" odxf="1" dxf="1" numFmtId="4">
    <nc r="AF76">
      <v>0</v>
    </nc>
    <odxf/>
    <ndxf/>
  </rcc>
  <rcc rId="981" sId="3" odxf="1" dxf="1" numFmtId="4">
    <nc r="AG76">
      <v>0</v>
    </nc>
    <odxf/>
    <ndxf/>
  </rcc>
  <rcc rId="982" sId="3" odxf="1" dxf="1" numFmtId="4">
    <nc r="AH76">
      <v>0</v>
    </nc>
    <odxf/>
    <ndxf/>
  </rcc>
  <rcc rId="983" sId="3" odxf="1" dxf="1" numFmtId="4">
    <nc r="AI76">
      <v>0</v>
    </nc>
    <odxf/>
    <ndxf/>
  </rcc>
  <rcc rId="984" sId="3" odxf="1" dxf="1" numFmtId="4">
    <nc r="AJ76">
      <v>0</v>
    </nc>
    <odxf/>
    <ndxf/>
  </rcc>
  <rcc rId="985" sId="3" odxf="1" dxf="1" numFmtId="4">
    <nc r="AK76">
      <v>0</v>
    </nc>
    <odxf/>
    <ndxf/>
  </rcc>
  <rcc rId="986" sId="3" odxf="1" dxf="1" numFmtId="4">
    <nc r="AL76">
      <v>0</v>
    </nc>
    <odxf/>
    <ndxf/>
  </rcc>
  <rcc rId="987" sId="3" odxf="1" dxf="1" numFmtId="4">
    <nc r="AM76">
      <v>0</v>
    </nc>
    <odxf/>
    <ndxf/>
  </rcc>
  <rcc rId="988" sId="3" odxf="1" dxf="1" numFmtId="4">
    <nc r="AN76">
      <v>0</v>
    </nc>
    <odxf/>
    <ndxf/>
  </rcc>
  <rcc rId="989" sId="3" odxf="1" dxf="1" numFmtId="4">
    <nc r="AO76">
      <v>0</v>
    </nc>
    <odxf/>
    <ndxf/>
  </rcc>
  <rcc rId="990" sId="3" odxf="1" dxf="1" numFmtId="4">
    <nc r="AP76">
      <v>0</v>
    </nc>
    <odxf/>
    <ndxf/>
  </rcc>
  <rcc rId="991" sId="3" odxf="1" dxf="1" numFmtId="4">
    <nc r="AQ76">
      <v>0</v>
    </nc>
    <odxf/>
    <ndxf/>
  </rcc>
  <rcc rId="992" sId="3" odxf="1" dxf="1" numFmtId="4">
    <nc r="AR76">
      <v>0</v>
    </nc>
    <odxf/>
    <ndxf/>
  </rcc>
  <rcc rId="993" sId="3" odxf="1" dxf="1" numFmtId="4">
    <nc r="AS76">
      <v>0</v>
    </nc>
    <odxf/>
    <ndxf/>
  </rcc>
  <rcc rId="994" sId="3" odxf="1" dxf="1" numFmtId="4">
    <nc r="AT76">
      <v>0</v>
    </nc>
    <odxf/>
    <ndxf/>
  </rcc>
  <rcc rId="995" sId="3" odxf="1" dxf="1" numFmtId="4">
    <nc r="E77">
      <v>0</v>
    </nc>
    <odxf/>
    <ndxf/>
  </rcc>
  <rcc rId="996" sId="3" odxf="1" dxf="1" numFmtId="4">
    <nc r="F77">
      <v>0</v>
    </nc>
    <odxf/>
    <ndxf/>
  </rcc>
  <rcc rId="997" sId="3" odxf="1" dxf="1" numFmtId="4">
    <nc r="G77">
      <v>0</v>
    </nc>
    <odxf/>
    <ndxf/>
  </rcc>
  <rcc rId="998" sId="3" odxf="1" dxf="1" numFmtId="4">
    <nc r="H77">
      <v>0</v>
    </nc>
    <odxf/>
    <ndxf/>
  </rcc>
  <rcc rId="999" sId="3" odxf="1" dxf="1" numFmtId="4">
    <nc r="I77">
      <v>0</v>
    </nc>
    <odxf/>
    <ndxf/>
  </rcc>
  <rcc rId="1000" sId="3" odxf="1" dxf="1" numFmtId="4">
    <nc r="J77">
      <v>0</v>
    </nc>
    <odxf/>
    <ndxf/>
  </rcc>
  <rcc rId="1001" sId="3" odxf="1" dxf="1" numFmtId="4">
    <nc r="K77">
      <v>0</v>
    </nc>
    <odxf/>
    <ndxf/>
  </rcc>
  <rcc rId="1002" sId="3" odxf="1" dxf="1" numFmtId="4">
    <nc r="L77">
      <v>0</v>
    </nc>
    <odxf/>
    <ndxf/>
  </rcc>
  <rcc rId="1003" sId="3" odxf="1" dxf="1" numFmtId="4">
    <nc r="M77">
      <v>0</v>
    </nc>
    <odxf/>
    <ndxf/>
  </rcc>
  <rcc rId="1004" sId="3" odxf="1" dxf="1" numFmtId="4">
    <nc r="N77">
      <v>0</v>
    </nc>
    <odxf/>
    <ndxf/>
  </rcc>
  <rcc rId="1005" sId="3" odxf="1" dxf="1" numFmtId="4">
    <nc r="O77">
      <v>0</v>
    </nc>
    <odxf/>
    <ndxf/>
  </rcc>
  <rcc rId="1006" sId="3" odxf="1" dxf="1" numFmtId="4">
    <nc r="P77">
      <v>0</v>
    </nc>
    <odxf/>
    <ndxf/>
  </rcc>
  <rcc rId="1007" sId="3" odxf="1" dxf="1" numFmtId="4">
    <nc r="Q77">
      <v>0</v>
    </nc>
    <odxf/>
    <ndxf/>
  </rcc>
  <rcc rId="1008" sId="3" odxf="1" dxf="1" numFmtId="4">
    <nc r="R77">
      <v>0</v>
    </nc>
    <odxf/>
    <ndxf/>
  </rcc>
  <rcc rId="1009" sId="3" odxf="1" dxf="1" numFmtId="4">
    <nc r="S77">
      <v>0</v>
    </nc>
    <odxf/>
    <ndxf/>
  </rcc>
  <rcc rId="1010" sId="3" odxf="1" dxf="1" numFmtId="4">
    <nc r="T77">
      <v>0</v>
    </nc>
    <odxf/>
    <ndxf/>
  </rcc>
  <rcc rId="1011" sId="3" odxf="1" dxf="1" numFmtId="4">
    <nc r="U77">
      <v>0</v>
    </nc>
    <odxf/>
    <ndxf/>
  </rcc>
  <rcc rId="1012" sId="3" odxf="1" dxf="1" numFmtId="4">
    <nc r="V77">
      <v>0</v>
    </nc>
    <odxf/>
    <ndxf/>
  </rcc>
  <rcc rId="1013" sId="3" odxf="1" dxf="1" numFmtId="4">
    <nc r="W77">
      <v>0</v>
    </nc>
    <odxf/>
    <ndxf/>
  </rcc>
  <rcc rId="1014" sId="3" odxf="1" dxf="1" numFmtId="4">
    <nc r="X77">
      <v>0</v>
    </nc>
    <odxf/>
    <ndxf/>
  </rcc>
  <rcc rId="1015" sId="3" odxf="1" dxf="1" numFmtId="4">
    <nc r="Y77">
      <v>0</v>
    </nc>
    <odxf/>
    <ndxf/>
  </rcc>
  <rcc rId="1016" sId="3" odxf="1" dxf="1" numFmtId="4">
    <nc r="Z77">
      <v>0</v>
    </nc>
    <odxf/>
    <ndxf/>
  </rcc>
  <rcc rId="1017" sId="3" odxf="1" dxf="1" numFmtId="4">
    <nc r="AA77">
      <v>0</v>
    </nc>
    <odxf/>
    <ndxf/>
  </rcc>
  <rcc rId="1018" sId="3" odxf="1" dxf="1" numFmtId="4">
    <nc r="AB77">
      <v>0</v>
    </nc>
    <odxf/>
    <ndxf/>
  </rcc>
  <rcc rId="1019" sId="3" odxf="1" dxf="1" numFmtId="4">
    <nc r="AC77">
      <v>0</v>
    </nc>
    <odxf/>
    <ndxf/>
  </rcc>
  <rcc rId="1020" sId="3" odxf="1" dxf="1" numFmtId="4">
    <nc r="AD77">
      <v>0</v>
    </nc>
    <odxf/>
    <ndxf/>
  </rcc>
  <rcc rId="1021" sId="3" odxf="1" dxf="1" numFmtId="4">
    <nc r="AE77">
      <v>0</v>
    </nc>
    <odxf/>
    <ndxf/>
  </rcc>
  <rcc rId="1022" sId="3" odxf="1" dxf="1" numFmtId="4">
    <nc r="AF77">
      <v>0</v>
    </nc>
    <odxf/>
    <ndxf/>
  </rcc>
  <rcc rId="1023" sId="3" odxf="1" dxf="1" numFmtId="4">
    <nc r="AG77">
      <v>0</v>
    </nc>
    <odxf/>
    <ndxf/>
  </rcc>
  <rcc rId="1024" sId="3" odxf="1" dxf="1" numFmtId="4">
    <nc r="AH77">
      <v>0</v>
    </nc>
    <odxf/>
    <ndxf/>
  </rcc>
  <rcc rId="1025" sId="3" odxf="1" dxf="1" numFmtId="4">
    <nc r="AI77">
      <v>0</v>
    </nc>
    <odxf/>
    <ndxf/>
  </rcc>
  <rcc rId="1026" sId="3" odxf="1" dxf="1" numFmtId="4">
    <nc r="AJ77">
      <v>0</v>
    </nc>
    <odxf/>
    <ndxf/>
  </rcc>
  <rcc rId="1027" sId="3" odxf="1" dxf="1" numFmtId="4">
    <nc r="AK77">
      <v>0</v>
    </nc>
    <odxf/>
    <ndxf/>
  </rcc>
  <rcc rId="1028" sId="3" odxf="1" dxf="1" numFmtId="4">
    <nc r="AL77">
      <v>0</v>
    </nc>
    <odxf/>
    <ndxf/>
  </rcc>
  <rcc rId="1029" sId="3" odxf="1" dxf="1" numFmtId="4">
    <nc r="AM77">
      <v>0</v>
    </nc>
    <odxf/>
    <ndxf/>
  </rcc>
  <rcc rId="1030" sId="3" odxf="1" dxf="1" numFmtId="4">
    <nc r="AN77">
      <v>0</v>
    </nc>
    <odxf/>
    <ndxf/>
  </rcc>
  <rcc rId="1031" sId="3" odxf="1" dxf="1" numFmtId="4">
    <nc r="AO77">
      <v>0</v>
    </nc>
    <odxf/>
    <ndxf/>
  </rcc>
  <rcc rId="1032" sId="3" odxf="1" dxf="1" numFmtId="4">
    <nc r="AP77">
      <v>0</v>
    </nc>
    <odxf/>
    <ndxf/>
  </rcc>
  <rcc rId="1033" sId="3" odxf="1" dxf="1" numFmtId="4">
    <nc r="AQ77">
      <v>0</v>
    </nc>
    <odxf/>
    <ndxf/>
  </rcc>
  <rcc rId="1034" sId="3" odxf="1" dxf="1" numFmtId="4">
    <nc r="AR77">
      <v>0</v>
    </nc>
    <odxf/>
    <ndxf/>
  </rcc>
  <rcc rId="1035" sId="3" odxf="1" dxf="1" numFmtId="4">
    <nc r="AS77">
      <v>0</v>
    </nc>
    <odxf/>
    <ndxf/>
  </rcc>
  <rcc rId="1036" sId="3" odxf="1" dxf="1" numFmtId="4">
    <nc r="AT77">
      <v>0</v>
    </nc>
    <odxf/>
    <ndxf/>
  </rcc>
  <rcc rId="1037" sId="3" odxf="1" dxf="1" numFmtId="4">
    <nc r="E78">
      <v>0</v>
    </nc>
    <odxf/>
    <ndxf/>
  </rcc>
  <rcc rId="1038" sId="3" odxf="1" dxf="1" numFmtId="4">
    <nc r="F78">
      <v>0</v>
    </nc>
    <odxf/>
    <ndxf/>
  </rcc>
  <rcc rId="1039" sId="3" odxf="1" dxf="1" numFmtId="4">
    <nc r="G78">
      <v>0</v>
    </nc>
    <odxf/>
    <ndxf/>
  </rcc>
  <rcc rId="1040" sId="3" odxf="1" dxf="1" numFmtId="4">
    <nc r="H78">
      <v>0</v>
    </nc>
    <odxf/>
    <ndxf/>
  </rcc>
  <rcc rId="1041" sId="3" odxf="1" dxf="1" numFmtId="4">
    <nc r="I78">
      <v>0</v>
    </nc>
    <odxf/>
    <ndxf/>
  </rcc>
  <rcc rId="1042" sId="3" odxf="1" dxf="1" numFmtId="4">
    <nc r="J78">
      <v>0</v>
    </nc>
    <odxf/>
    <ndxf/>
  </rcc>
  <rcc rId="1043" sId="3" odxf="1" dxf="1" numFmtId="4">
    <nc r="K78">
      <v>0</v>
    </nc>
    <odxf/>
    <ndxf/>
  </rcc>
  <rcc rId="1044" sId="3" odxf="1" dxf="1" numFmtId="4">
    <nc r="L78">
      <v>0</v>
    </nc>
    <odxf/>
    <ndxf/>
  </rcc>
  <rcc rId="1045" sId="3" odxf="1" dxf="1" numFmtId="4">
    <nc r="M78">
      <v>0</v>
    </nc>
    <odxf/>
    <ndxf/>
  </rcc>
  <rcc rId="1046" sId="3" odxf="1" dxf="1" numFmtId="4">
    <nc r="N78">
      <v>0</v>
    </nc>
    <odxf/>
    <ndxf/>
  </rcc>
  <rcc rId="1047" sId="3" odxf="1" dxf="1" numFmtId="4">
    <nc r="O78">
      <v>0</v>
    </nc>
    <odxf/>
    <ndxf/>
  </rcc>
  <rcc rId="1048" sId="3" odxf="1" dxf="1" numFmtId="4">
    <nc r="P78">
      <v>0</v>
    </nc>
    <odxf/>
    <ndxf/>
  </rcc>
  <rcc rId="1049" sId="3" odxf="1" dxf="1" numFmtId="4">
    <nc r="Q78">
      <v>0</v>
    </nc>
    <odxf/>
    <ndxf/>
  </rcc>
  <rcc rId="1050" sId="3" odxf="1" dxf="1" numFmtId="4">
    <nc r="R78">
      <v>0</v>
    </nc>
    <odxf/>
    <ndxf/>
  </rcc>
  <rcc rId="1051" sId="3" odxf="1" dxf="1" numFmtId="4">
    <nc r="S78">
      <v>0</v>
    </nc>
    <odxf/>
    <ndxf/>
  </rcc>
  <rcc rId="1052" sId="3" odxf="1" dxf="1" numFmtId="4">
    <nc r="T78">
      <v>0</v>
    </nc>
    <odxf/>
    <ndxf/>
  </rcc>
  <rcc rId="1053" sId="3" odxf="1" dxf="1" numFmtId="4">
    <nc r="U78">
      <v>0</v>
    </nc>
    <odxf/>
    <ndxf/>
  </rcc>
  <rcc rId="1054" sId="3" odxf="1" dxf="1" numFmtId="4">
    <nc r="V78">
      <v>0</v>
    </nc>
    <odxf/>
    <ndxf/>
  </rcc>
  <rcc rId="1055" sId="3" odxf="1" dxf="1" numFmtId="4">
    <nc r="W78">
      <v>0</v>
    </nc>
    <odxf/>
    <ndxf/>
  </rcc>
  <rcc rId="1056" sId="3" odxf="1" dxf="1" numFmtId="4">
    <nc r="X78">
      <v>0</v>
    </nc>
    <odxf/>
    <ndxf/>
  </rcc>
  <rcc rId="1057" sId="3" odxf="1" dxf="1" numFmtId="4">
    <nc r="Y78">
      <v>0</v>
    </nc>
    <odxf/>
    <ndxf/>
  </rcc>
  <rcc rId="1058" sId="3" odxf="1" dxf="1" numFmtId="4">
    <nc r="Z78">
      <v>0</v>
    </nc>
    <odxf/>
    <ndxf/>
  </rcc>
  <rcc rId="1059" sId="3" odxf="1" dxf="1" numFmtId="4">
    <nc r="AA78">
      <v>0</v>
    </nc>
    <odxf/>
    <ndxf/>
  </rcc>
  <rcc rId="1060" sId="3" odxf="1" dxf="1" numFmtId="4">
    <nc r="AB78">
      <v>0</v>
    </nc>
    <odxf/>
    <ndxf/>
  </rcc>
  <rcc rId="1061" sId="3" odxf="1" dxf="1" numFmtId="4">
    <nc r="AC78">
      <v>0</v>
    </nc>
    <odxf/>
    <ndxf/>
  </rcc>
  <rcc rId="1062" sId="3" odxf="1" dxf="1" numFmtId="4">
    <nc r="AD78">
      <v>0</v>
    </nc>
    <odxf/>
    <ndxf/>
  </rcc>
  <rcc rId="1063" sId="3" odxf="1" dxf="1" numFmtId="4">
    <nc r="AE78">
      <v>0</v>
    </nc>
    <odxf/>
    <ndxf/>
  </rcc>
  <rcc rId="1064" sId="3" odxf="1" dxf="1" numFmtId="4">
    <nc r="AF78">
      <v>0</v>
    </nc>
    <odxf/>
    <ndxf/>
  </rcc>
  <rcc rId="1065" sId="3" odxf="1" dxf="1" numFmtId="4">
    <nc r="AG78">
      <v>0</v>
    </nc>
    <odxf/>
    <ndxf/>
  </rcc>
  <rcc rId="1066" sId="3" odxf="1" dxf="1" numFmtId="4">
    <nc r="AH78">
      <v>0</v>
    </nc>
    <odxf/>
    <ndxf/>
  </rcc>
  <rcc rId="1067" sId="3" odxf="1" dxf="1" numFmtId="4">
    <nc r="AI78">
      <v>0</v>
    </nc>
    <odxf/>
    <ndxf/>
  </rcc>
  <rcc rId="1068" sId="3" odxf="1" dxf="1" numFmtId="4">
    <nc r="AJ78">
      <v>0</v>
    </nc>
    <odxf/>
    <ndxf/>
  </rcc>
  <rcc rId="1069" sId="3" odxf="1" dxf="1" numFmtId="4">
    <nc r="AK78">
      <v>0</v>
    </nc>
    <odxf/>
    <ndxf/>
  </rcc>
  <rcc rId="1070" sId="3" odxf="1" dxf="1" numFmtId="4">
    <nc r="AL78">
      <v>0</v>
    </nc>
    <odxf/>
    <ndxf/>
  </rcc>
  <rcc rId="1071" sId="3" odxf="1" dxf="1" numFmtId="4">
    <nc r="AM78">
      <v>0</v>
    </nc>
    <odxf/>
    <ndxf/>
  </rcc>
  <rcc rId="1072" sId="3" odxf="1" dxf="1" numFmtId="4">
    <nc r="AN78">
      <v>0</v>
    </nc>
    <odxf/>
    <ndxf/>
  </rcc>
  <rcc rId="1073" sId="3" odxf="1" dxf="1" numFmtId="4">
    <nc r="AO78">
      <v>0</v>
    </nc>
    <odxf/>
    <ndxf/>
  </rcc>
  <rcc rId="1074" sId="3" odxf="1" dxf="1" numFmtId="4">
    <nc r="AP78">
      <v>0</v>
    </nc>
    <odxf/>
    <ndxf/>
  </rcc>
  <rcc rId="1075" sId="3" odxf="1" dxf="1" numFmtId="4">
    <nc r="AQ78">
      <v>0</v>
    </nc>
    <odxf/>
    <ndxf/>
  </rcc>
  <rcc rId="1076" sId="3" odxf="1" dxf="1" numFmtId="4">
    <nc r="AR78">
      <v>0</v>
    </nc>
    <odxf/>
    <ndxf/>
  </rcc>
  <rcc rId="1077" sId="3" odxf="1" dxf="1" numFmtId="4">
    <nc r="AS78">
      <v>0</v>
    </nc>
    <odxf/>
    <ndxf/>
  </rcc>
  <rcc rId="1078" sId="3" odxf="1" dxf="1" numFmtId="4">
    <nc r="AT78">
      <v>0</v>
    </nc>
    <odxf/>
    <ndxf/>
  </rcc>
  <rcc rId="1079" sId="3" odxf="1" dxf="1" numFmtId="4">
    <nc r="E79">
      <v>0</v>
    </nc>
    <odxf/>
    <ndxf/>
  </rcc>
  <rcc rId="1080" sId="3" odxf="1" dxf="1" numFmtId="4">
    <nc r="F79">
      <v>0</v>
    </nc>
    <odxf/>
    <ndxf/>
  </rcc>
  <rcc rId="1081" sId="3" odxf="1" dxf="1" numFmtId="4">
    <nc r="G79">
      <v>0</v>
    </nc>
    <odxf/>
    <ndxf/>
  </rcc>
  <rcc rId="1082" sId="3" odxf="1" dxf="1" numFmtId="4">
    <nc r="H79">
      <v>0</v>
    </nc>
    <odxf/>
    <ndxf/>
  </rcc>
  <rcc rId="1083" sId="3" odxf="1" dxf="1" numFmtId="4">
    <nc r="I79">
      <v>0</v>
    </nc>
    <odxf/>
    <ndxf/>
  </rcc>
  <rcc rId="1084" sId="3" odxf="1" dxf="1" numFmtId="4">
    <nc r="J79">
      <v>0</v>
    </nc>
    <odxf/>
    <ndxf/>
  </rcc>
  <rcc rId="1085" sId="3" odxf="1" dxf="1" numFmtId="4">
    <nc r="K79">
      <v>0</v>
    </nc>
    <odxf/>
    <ndxf/>
  </rcc>
  <rcc rId="1086" sId="3" odxf="1" dxf="1" numFmtId="4">
    <nc r="L79">
      <v>0</v>
    </nc>
    <odxf/>
    <ndxf/>
  </rcc>
  <rcc rId="1087" sId="3" odxf="1" dxf="1" numFmtId="4">
    <nc r="M79">
      <v>0</v>
    </nc>
    <odxf/>
    <ndxf/>
  </rcc>
  <rcc rId="1088" sId="3" odxf="1" dxf="1" numFmtId="4">
    <nc r="N79">
      <v>0</v>
    </nc>
    <odxf/>
    <ndxf/>
  </rcc>
  <rcc rId="1089" sId="3" odxf="1" dxf="1" numFmtId="4">
    <nc r="O79">
      <v>0</v>
    </nc>
    <odxf/>
    <ndxf/>
  </rcc>
  <rcc rId="1090" sId="3" odxf="1" dxf="1" numFmtId="4">
    <nc r="P79">
      <v>0</v>
    </nc>
    <odxf/>
    <ndxf/>
  </rcc>
  <rcc rId="1091" sId="3" odxf="1" dxf="1" numFmtId="4">
    <nc r="Q79">
      <v>0</v>
    </nc>
    <odxf/>
    <ndxf/>
  </rcc>
  <rcc rId="1092" sId="3" odxf="1" dxf="1" numFmtId="4">
    <nc r="R79">
      <v>0</v>
    </nc>
    <odxf/>
    <ndxf/>
  </rcc>
  <rcc rId="1093" sId="3" odxf="1" dxf="1" numFmtId="4">
    <nc r="S79">
      <v>0</v>
    </nc>
    <odxf/>
    <ndxf/>
  </rcc>
  <rcc rId="1094" sId="3" odxf="1" dxf="1" numFmtId="4">
    <nc r="T79">
      <v>0</v>
    </nc>
    <odxf/>
    <ndxf/>
  </rcc>
  <rcc rId="1095" sId="3" odxf="1" dxf="1" numFmtId="4">
    <nc r="U79">
      <v>0</v>
    </nc>
    <odxf/>
    <ndxf/>
  </rcc>
  <rcc rId="1096" sId="3" odxf="1" dxf="1" numFmtId="4">
    <nc r="V79">
      <v>0</v>
    </nc>
    <odxf/>
    <ndxf/>
  </rcc>
  <rcc rId="1097" sId="3" odxf="1" dxf="1" numFmtId="4">
    <nc r="W79">
      <v>0</v>
    </nc>
    <odxf/>
    <ndxf/>
  </rcc>
  <rcc rId="1098" sId="3" odxf="1" dxf="1" numFmtId="4">
    <nc r="X79">
      <v>0</v>
    </nc>
    <odxf/>
    <ndxf/>
  </rcc>
  <rcc rId="1099" sId="3" odxf="1" dxf="1" numFmtId="4">
    <nc r="Y79">
      <v>0</v>
    </nc>
    <odxf/>
    <ndxf/>
  </rcc>
  <rcc rId="1100" sId="3" odxf="1" dxf="1" numFmtId="4">
    <nc r="Z79">
      <v>0</v>
    </nc>
    <odxf/>
    <ndxf/>
  </rcc>
  <rcc rId="1101" sId="3" odxf="1" dxf="1" numFmtId="4">
    <nc r="AA79">
      <v>0</v>
    </nc>
    <odxf/>
    <ndxf/>
  </rcc>
  <rcc rId="1102" sId="3" odxf="1" dxf="1" numFmtId="4">
    <nc r="AB79">
      <v>0</v>
    </nc>
    <odxf/>
    <ndxf/>
  </rcc>
  <rcc rId="1103" sId="3" odxf="1" dxf="1" numFmtId="4">
    <nc r="AC79">
      <v>0</v>
    </nc>
    <odxf/>
    <ndxf/>
  </rcc>
  <rcc rId="1104" sId="3" odxf="1" dxf="1" numFmtId="4">
    <nc r="AD79">
      <v>0</v>
    </nc>
    <odxf/>
    <ndxf/>
  </rcc>
  <rcc rId="1105" sId="3" odxf="1" dxf="1" numFmtId="4">
    <nc r="AE79">
      <v>0</v>
    </nc>
    <odxf/>
    <ndxf/>
  </rcc>
  <rcc rId="1106" sId="3" odxf="1" dxf="1" numFmtId="4">
    <nc r="AF79">
      <v>0</v>
    </nc>
    <odxf/>
    <ndxf/>
  </rcc>
  <rcc rId="1107" sId="3" odxf="1" dxf="1" numFmtId="4">
    <nc r="AG79">
      <v>0</v>
    </nc>
    <odxf/>
    <ndxf/>
  </rcc>
  <rcc rId="1108" sId="3" odxf="1" dxf="1" numFmtId="4">
    <nc r="AH79">
      <v>0</v>
    </nc>
    <odxf/>
    <ndxf/>
  </rcc>
  <rcc rId="1109" sId="3" odxf="1" dxf="1" numFmtId="4">
    <nc r="AI79">
      <v>0</v>
    </nc>
    <odxf/>
    <ndxf/>
  </rcc>
  <rcc rId="1110" sId="3" odxf="1" dxf="1" numFmtId="4">
    <nc r="AJ79">
      <v>0</v>
    </nc>
    <odxf/>
    <ndxf/>
  </rcc>
  <rcc rId="1111" sId="3" odxf="1" dxf="1" numFmtId="4">
    <nc r="AK79">
      <v>0</v>
    </nc>
    <odxf/>
    <ndxf/>
  </rcc>
  <rcc rId="1112" sId="3" odxf="1" dxf="1" numFmtId="4">
    <nc r="AL79">
      <v>0</v>
    </nc>
    <odxf/>
    <ndxf/>
  </rcc>
  <rcc rId="1113" sId="3" odxf="1" dxf="1" numFmtId="4">
    <nc r="AM79">
      <v>0</v>
    </nc>
    <odxf/>
    <ndxf/>
  </rcc>
  <rcc rId="1114" sId="3" odxf="1" dxf="1" numFmtId="4">
    <nc r="AN79">
      <v>0</v>
    </nc>
    <odxf/>
    <ndxf/>
  </rcc>
  <rcc rId="1115" sId="3" odxf="1" dxf="1" numFmtId="4">
    <nc r="AO79">
      <v>0</v>
    </nc>
    <odxf/>
    <ndxf/>
  </rcc>
  <rcc rId="1116" sId="3" odxf="1" dxf="1" numFmtId="4">
    <nc r="AP79">
      <v>0</v>
    </nc>
    <odxf/>
    <ndxf/>
  </rcc>
  <rcc rId="1117" sId="3" odxf="1" dxf="1" numFmtId="4">
    <nc r="AQ79">
      <v>0</v>
    </nc>
    <odxf/>
    <ndxf/>
  </rcc>
  <rcc rId="1118" sId="3" odxf="1" dxf="1" numFmtId="4">
    <nc r="AR79">
      <v>0</v>
    </nc>
    <odxf/>
    <ndxf/>
  </rcc>
  <rcc rId="1119" sId="3" odxf="1" dxf="1" numFmtId="4">
    <nc r="AS79">
      <v>0</v>
    </nc>
    <odxf/>
    <ndxf/>
  </rcc>
  <rcc rId="1120" sId="3" odxf="1" dxf="1" numFmtId="4">
    <nc r="AT79">
      <v>0</v>
    </nc>
    <odxf/>
    <ndxf/>
  </rcc>
  <rcc rId="1121" sId="3" odxf="1" dxf="1" numFmtId="4">
    <nc r="E80">
      <v>0</v>
    </nc>
    <odxf/>
    <ndxf/>
  </rcc>
  <rcc rId="1122" sId="3" odxf="1" dxf="1" numFmtId="4">
    <nc r="F80">
      <v>0</v>
    </nc>
    <odxf/>
    <ndxf/>
  </rcc>
  <rcc rId="1123" sId="3" odxf="1" dxf="1" numFmtId="4">
    <nc r="G80">
      <v>0</v>
    </nc>
    <odxf/>
    <ndxf/>
  </rcc>
  <rcc rId="1124" sId="3" odxf="1" dxf="1" numFmtId="4">
    <nc r="H80">
      <v>0</v>
    </nc>
    <odxf/>
    <ndxf/>
  </rcc>
  <rcc rId="1125" sId="3" odxf="1" dxf="1" numFmtId="4">
    <nc r="I80">
      <v>0</v>
    </nc>
    <odxf/>
    <ndxf/>
  </rcc>
  <rcc rId="1126" sId="3" odxf="1" dxf="1" numFmtId="4">
    <nc r="J80">
      <v>0</v>
    </nc>
    <odxf/>
    <ndxf/>
  </rcc>
  <rcc rId="1127" sId="3" odxf="1" dxf="1" numFmtId="4">
    <nc r="K80">
      <v>0</v>
    </nc>
    <odxf/>
    <ndxf/>
  </rcc>
  <rcc rId="1128" sId="3" odxf="1" dxf="1" numFmtId="4">
    <nc r="L80">
      <v>0</v>
    </nc>
    <odxf/>
    <ndxf/>
  </rcc>
  <rcc rId="1129" sId="3" odxf="1" dxf="1" numFmtId="4">
    <nc r="M80">
      <v>0</v>
    </nc>
    <odxf/>
    <ndxf/>
  </rcc>
  <rcc rId="1130" sId="3" odxf="1" dxf="1" numFmtId="4">
    <nc r="N80">
      <v>0</v>
    </nc>
    <odxf/>
    <ndxf/>
  </rcc>
  <rcc rId="1131" sId="3" odxf="1" dxf="1" numFmtId="4">
    <nc r="O80">
      <v>0</v>
    </nc>
    <odxf/>
    <ndxf/>
  </rcc>
  <rcc rId="1132" sId="3" odxf="1" dxf="1" numFmtId="4">
    <nc r="P80">
      <v>0</v>
    </nc>
    <odxf/>
    <ndxf/>
  </rcc>
  <rcc rId="1133" sId="3" odxf="1" dxf="1" numFmtId="4">
    <nc r="Q80">
      <v>0</v>
    </nc>
    <odxf/>
    <ndxf/>
  </rcc>
  <rcc rId="1134" sId="3" odxf="1" dxf="1" numFmtId="4">
    <nc r="R80">
      <v>0</v>
    </nc>
    <odxf/>
    <ndxf/>
  </rcc>
  <rcc rId="1135" sId="3" odxf="1" dxf="1" numFmtId="4">
    <nc r="S80">
      <v>0</v>
    </nc>
    <odxf/>
    <ndxf/>
  </rcc>
  <rcc rId="1136" sId="3" odxf="1" dxf="1" numFmtId="4">
    <nc r="T80">
      <v>0</v>
    </nc>
    <odxf/>
    <ndxf/>
  </rcc>
  <rcc rId="1137" sId="3" odxf="1" dxf="1" numFmtId="4">
    <nc r="U80">
      <v>0</v>
    </nc>
    <odxf/>
    <ndxf/>
  </rcc>
  <rcc rId="1138" sId="3" odxf="1" dxf="1" numFmtId="4">
    <nc r="V80">
      <v>0</v>
    </nc>
    <odxf/>
    <ndxf/>
  </rcc>
  <rcc rId="1139" sId="3" odxf="1" dxf="1" numFmtId="4">
    <nc r="W80">
      <v>0</v>
    </nc>
    <odxf/>
    <ndxf/>
  </rcc>
  <rcc rId="1140" sId="3" odxf="1" dxf="1" numFmtId="4">
    <nc r="X80">
      <v>0</v>
    </nc>
    <odxf/>
    <ndxf/>
  </rcc>
  <rcc rId="1141" sId="3" odxf="1" dxf="1" numFmtId="4">
    <nc r="Y80">
      <v>0</v>
    </nc>
    <odxf/>
    <ndxf/>
  </rcc>
  <rcc rId="1142" sId="3" odxf="1" dxf="1" numFmtId="4">
    <nc r="Z80">
      <v>0</v>
    </nc>
    <odxf/>
    <ndxf/>
  </rcc>
  <rcc rId="1143" sId="3" odxf="1" dxf="1" numFmtId="4">
    <nc r="AA80">
      <v>0</v>
    </nc>
    <odxf/>
    <ndxf/>
  </rcc>
  <rcc rId="1144" sId="3" odxf="1" dxf="1" numFmtId="4">
    <nc r="AB80">
      <v>0</v>
    </nc>
    <odxf/>
    <ndxf/>
  </rcc>
  <rcc rId="1145" sId="3" odxf="1" dxf="1" numFmtId="4">
    <nc r="AC80">
      <v>0</v>
    </nc>
    <odxf/>
    <ndxf/>
  </rcc>
  <rcc rId="1146" sId="3" odxf="1" dxf="1" numFmtId="4">
    <nc r="AD80">
      <v>0</v>
    </nc>
    <odxf/>
    <ndxf/>
  </rcc>
  <rcc rId="1147" sId="3" odxf="1" dxf="1" numFmtId="4">
    <nc r="AE80">
      <v>0</v>
    </nc>
    <odxf/>
    <ndxf/>
  </rcc>
  <rcc rId="1148" sId="3" odxf="1" dxf="1" numFmtId="4">
    <nc r="AF80">
      <v>0</v>
    </nc>
    <odxf/>
    <ndxf/>
  </rcc>
  <rcc rId="1149" sId="3" odxf="1" dxf="1" numFmtId="4">
    <nc r="AG80">
      <v>0</v>
    </nc>
    <odxf/>
    <ndxf/>
  </rcc>
  <rcc rId="1150" sId="3" odxf="1" dxf="1" numFmtId="4">
    <nc r="AH80">
      <v>0</v>
    </nc>
    <odxf/>
    <ndxf/>
  </rcc>
  <rcc rId="1151" sId="3" odxf="1" dxf="1" numFmtId="4">
    <nc r="AI80">
      <v>0</v>
    </nc>
    <odxf/>
    <ndxf/>
  </rcc>
  <rcc rId="1152" sId="3" odxf="1" dxf="1" numFmtId="4">
    <nc r="AJ80">
      <v>0</v>
    </nc>
    <odxf/>
    <ndxf/>
  </rcc>
  <rcc rId="1153" sId="3" odxf="1" dxf="1" numFmtId="4">
    <nc r="AK80">
      <v>0</v>
    </nc>
    <odxf/>
    <ndxf/>
  </rcc>
  <rcc rId="1154" sId="3" odxf="1" dxf="1" numFmtId="4">
    <nc r="AL80">
      <v>0</v>
    </nc>
    <odxf/>
    <ndxf/>
  </rcc>
  <rcc rId="1155" sId="3" odxf="1" dxf="1" numFmtId="4">
    <nc r="AM80">
      <v>0</v>
    </nc>
    <odxf/>
    <ndxf/>
  </rcc>
  <rcc rId="1156" sId="3" odxf="1" dxf="1" numFmtId="4">
    <nc r="AN80">
      <v>0</v>
    </nc>
    <odxf/>
    <ndxf/>
  </rcc>
  <rcc rId="1157" sId="3" odxf="1" dxf="1" numFmtId="4">
    <nc r="AO80">
      <v>0</v>
    </nc>
    <odxf/>
    <ndxf/>
  </rcc>
  <rcc rId="1158" sId="3" odxf="1" dxf="1" numFmtId="4">
    <nc r="AP80">
      <v>0</v>
    </nc>
    <odxf/>
    <ndxf/>
  </rcc>
  <rcc rId="1159" sId="3" odxf="1" dxf="1" numFmtId="4">
    <nc r="AQ80">
      <v>0</v>
    </nc>
    <odxf/>
    <ndxf/>
  </rcc>
  <rcc rId="1160" sId="3" odxf="1" dxf="1" numFmtId="4">
    <nc r="AR80">
      <v>0</v>
    </nc>
    <odxf/>
    <ndxf/>
  </rcc>
  <rcc rId="1161" sId="3" odxf="1" dxf="1" numFmtId="4">
    <nc r="AS80">
      <v>0</v>
    </nc>
    <odxf/>
    <ndxf/>
  </rcc>
  <rcc rId="1162" sId="3" odxf="1" dxf="1" numFmtId="4">
    <nc r="AT80">
      <v>0</v>
    </nc>
    <odxf/>
    <ndxf/>
  </rcc>
  <rcc rId="1163" sId="3" odxf="1" dxf="1" numFmtId="4">
    <nc r="E81">
      <v>0</v>
    </nc>
    <odxf/>
    <ndxf/>
  </rcc>
  <rcc rId="1164" sId="3" odxf="1" dxf="1" numFmtId="4">
    <nc r="F81">
      <v>0</v>
    </nc>
    <odxf/>
    <ndxf/>
  </rcc>
  <rcc rId="1165" sId="3" odxf="1" dxf="1" numFmtId="4">
    <nc r="G81">
      <v>0</v>
    </nc>
    <odxf/>
    <ndxf/>
  </rcc>
  <rcc rId="1166" sId="3" odxf="1" dxf="1" numFmtId="4">
    <nc r="H81">
      <v>0</v>
    </nc>
    <odxf/>
    <ndxf/>
  </rcc>
  <rcc rId="1167" sId="3" odxf="1" dxf="1" numFmtId="4">
    <nc r="I81">
      <v>0</v>
    </nc>
    <odxf/>
    <ndxf/>
  </rcc>
  <rcc rId="1168" sId="3" odxf="1" dxf="1" numFmtId="4">
    <nc r="J81">
      <v>0</v>
    </nc>
    <odxf/>
    <ndxf/>
  </rcc>
  <rcc rId="1169" sId="3" odxf="1" dxf="1" numFmtId="4">
    <nc r="K81">
      <v>0</v>
    </nc>
    <odxf/>
    <ndxf/>
  </rcc>
  <rcc rId="1170" sId="3" odxf="1" dxf="1" numFmtId="4">
    <nc r="L81">
      <v>0</v>
    </nc>
    <odxf/>
    <ndxf/>
  </rcc>
  <rcc rId="1171" sId="3" odxf="1" dxf="1" numFmtId="4">
    <nc r="M81">
      <v>0</v>
    </nc>
    <odxf/>
    <ndxf/>
  </rcc>
  <rcc rId="1172" sId="3" odxf="1" dxf="1" numFmtId="4">
    <nc r="N81">
      <v>0</v>
    </nc>
    <odxf/>
    <ndxf/>
  </rcc>
  <rcc rId="1173" sId="3" odxf="1" dxf="1" numFmtId="4">
    <nc r="O81">
      <v>0</v>
    </nc>
    <odxf/>
    <ndxf/>
  </rcc>
  <rcc rId="1174" sId="3" odxf="1" dxf="1" numFmtId="4">
    <nc r="P81">
      <v>0</v>
    </nc>
    <odxf/>
    <ndxf/>
  </rcc>
  <rcc rId="1175" sId="3" odxf="1" dxf="1" numFmtId="4">
    <nc r="Q81">
      <v>0</v>
    </nc>
    <odxf/>
    <ndxf/>
  </rcc>
  <rcc rId="1176" sId="3" odxf="1" dxf="1" numFmtId="4">
    <nc r="R81">
      <v>0</v>
    </nc>
    <odxf/>
    <ndxf/>
  </rcc>
  <rcc rId="1177" sId="3" odxf="1" dxf="1" numFmtId="4">
    <nc r="S81">
      <v>0</v>
    </nc>
    <odxf/>
    <ndxf/>
  </rcc>
  <rcc rId="1178" sId="3" odxf="1" dxf="1" numFmtId="4">
    <nc r="T81">
      <v>0</v>
    </nc>
    <odxf/>
    <ndxf/>
  </rcc>
  <rcc rId="1179" sId="3" odxf="1" dxf="1" numFmtId="4">
    <nc r="U81">
      <v>0</v>
    </nc>
    <odxf/>
    <ndxf/>
  </rcc>
  <rcc rId="1180" sId="3" odxf="1" dxf="1" numFmtId="4">
    <nc r="V81">
      <v>0</v>
    </nc>
    <odxf/>
    <ndxf/>
  </rcc>
  <rcc rId="1181" sId="3" odxf="1" dxf="1" numFmtId="4">
    <nc r="W81">
      <v>0</v>
    </nc>
    <odxf/>
    <ndxf/>
  </rcc>
  <rcc rId="1182" sId="3" odxf="1" dxf="1" numFmtId="4">
    <nc r="X81">
      <v>0</v>
    </nc>
    <odxf/>
    <ndxf/>
  </rcc>
  <rcc rId="1183" sId="3" odxf="1" dxf="1" numFmtId="4">
    <nc r="Y81">
      <v>0</v>
    </nc>
    <odxf/>
    <ndxf/>
  </rcc>
  <rcc rId="1184" sId="3" odxf="1" dxf="1" numFmtId="4">
    <nc r="Z81">
      <v>0</v>
    </nc>
    <odxf/>
    <ndxf/>
  </rcc>
  <rcc rId="1185" sId="3" odxf="1" dxf="1" numFmtId="4">
    <nc r="AA81">
      <v>0</v>
    </nc>
    <odxf/>
    <ndxf/>
  </rcc>
  <rcc rId="1186" sId="3" odxf="1" dxf="1" numFmtId="4">
    <nc r="AB81">
      <v>0</v>
    </nc>
    <odxf/>
    <ndxf/>
  </rcc>
  <rcc rId="1187" sId="3" odxf="1" dxf="1" numFmtId="4">
    <nc r="AC81">
      <v>0</v>
    </nc>
    <odxf/>
    <ndxf/>
  </rcc>
  <rcc rId="1188" sId="3" odxf="1" dxf="1" numFmtId="4">
    <nc r="AD81">
      <v>0</v>
    </nc>
    <odxf/>
    <ndxf/>
  </rcc>
  <rcc rId="1189" sId="3" odxf="1" dxf="1" numFmtId="4">
    <nc r="AE81">
      <v>0</v>
    </nc>
    <odxf/>
    <ndxf/>
  </rcc>
  <rcc rId="1190" sId="3" odxf="1" dxf="1" numFmtId="4">
    <nc r="AF81">
      <v>0</v>
    </nc>
    <odxf/>
    <ndxf/>
  </rcc>
  <rcc rId="1191" sId="3" odxf="1" dxf="1" numFmtId="4">
    <nc r="AG81">
      <v>0</v>
    </nc>
    <odxf/>
    <ndxf/>
  </rcc>
  <rcc rId="1192" sId="3" odxf="1" dxf="1" numFmtId="4">
    <nc r="AH81">
      <v>0</v>
    </nc>
    <odxf/>
    <ndxf/>
  </rcc>
  <rcc rId="1193" sId="3" odxf="1" dxf="1" numFmtId="4">
    <nc r="AI81">
      <v>0</v>
    </nc>
    <odxf/>
    <ndxf/>
  </rcc>
  <rcc rId="1194" sId="3" odxf="1" dxf="1" numFmtId="4">
    <nc r="AJ81">
      <v>0</v>
    </nc>
    <odxf/>
    <ndxf/>
  </rcc>
  <rcc rId="1195" sId="3" odxf="1" dxf="1" numFmtId="4">
    <nc r="AK81">
      <v>0</v>
    </nc>
    <odxf/>
    <ndxf/>
  </rcc>
  <rcc rId="1196" sId="3" odxf="1" dxf="1" numFmtId="4">
    <nc r="AL81">
      <v>0</v>
    </nc>
    <odxf/>
    <ndxf/>
  </rcc>
  <rcc rId="1197" sId="3" odxf="1" dxf="1" numFmtId="4">
    <nc r="AM81">
      <v>0</v>
    </nc>
    <odxf/>
    <ndxf/>
  </rcc>
  <rcc rId="1198" sId="3" odxf="1" dxf="1" numFmtId="4">
    <nc r="AN81">
      <v>0</v>
    </nc>
    <odxf/>
    <ndxf/>
  </rcc>
  <rcc rId="1199" sId="3" odxf="1" dxf="1" numFmtId="4">
    <nc r="AO81">
      <v>0</v>
    </nc>
    <odxf/>
    <ndxf/>
  </rcc>
  <rcc rId="1200" sId="3" odxf="1" dxf="1" numFmtId="4">
    <nc r="AP81">
      <v>0</v>
    </nc>
    <odxf/>
    <ndxf/>
  </rcc>
  <rcc rId="1201" sId="3" odxf="1" dxf="1" numFmtId="4">
    <nc r="AQ81">
      <v>0</v>
    </nc>
    <odxf/>
    <ndxf/>
  </rcc>
  <rcc rId="1202" sId="3" odxf="1" dxf="1" numFmtId="4">
    <nc r="AR81">
      <v>0</v>
    </nc>
    <odxf/>
    <ndxf/>
  </rcc>
  <rcc rId="1203" sId="3" odxf="1" dxf="1" numFmtId="4">
    <nc r="AS81">
      <v>0</v>
    </nc>
    <odxf/>
    <ndxf/>
  </rcc>
  <rcc rId="1204" sId="3" odxf="1" dxf="1" numFmtId="4">
    <nc r="AT81">
      <v>0</v>
    </nc>
    <odxf/>
    <ndxf/>
  </rcc>
  <rcc rId="1205" sId="3" odxf="1" dxf="1" numFmtId="4">
    <nc r="E82">
      <v>0</v>
    </nc>
    <odxf/>
    <ndxf/>
  </rcc>
  <rcc rId="1206" sId="3" odxf="1" dxf="1" numFmtId="4">
    <nc r="F82">
      <v>0</v>
    </nc>
    <odxf/>
    <ndxf/>
  </rcc>
  <rcc rId="1207" sId="3" odxf="1" dxf="1" numFmtId="4">
    <nc r="G82">
      <v>0</v>
    </nc>
    <odxf/>
    <ndxf/>
  </rcc>
  <rcc rId="1208" sId="3" odxf="1" dxf="1" numFmtId="4">
    <nc r="H82">
      <v>0</v>
    </nc>
    <odxf/>
    <ndxf/>
  </rcc>
  <rcc rId="1209" sId="3" odxf="1" dxf="1" numFmtId="4">
    <nc r="I82">
      <v>0</v>
    </nc>
    <odxf/>
    <ndxf/>
  </rcc>
  <rcc rId="1210" sId="3" odxf="1" dxf="1" numFmtId="4">
    <nc r="J82">
      <v>0</v>
    </nc>
    <odxf/>
    <ndxf/>
  </rcc>
  <rcc rId="1211" sId="3" odxf="1" dxf="1" numFmtId="4">
    <nc r="K82">
      <v>0</v>
    </nc>
    <odxf/>
    <ndxf/>
  </rcc>
  <rcc rId="1212" sId="3" odxf="1" dxf="1" numFmtId="4">
    <nc r="L82">
      <v>0</v>
    </nc>
    <odxf/>
    <ndxf/>
  </rcc>
  <rcc rId="1213" sId="3" odxf="1" dxf="1" numFmtId="4">
    <nc r="M82">
      <v>0</v>
    </nc>
    <odxf/>
    <ndxf/>
  </rcc>
  <rcc rId="1214" sId="3" odxf="1" dxf="1" numFmtId="4">
    <nc r="N82">
      <v>0</v>
    </nc>
    <odxf/>
    <ndxf/>
  </rcc>
  <rcc rId="1215" sId="3" odxf="1" dxf="1" numFmtId="4">
    <nc r="O82">
      <v>0</v>
    </nc>
    <odxf/>
    <ndxf/>
  </rcc>
  <rcc rId="1216" sId="3" odxf="1" dxf="1" numFmtId="4">
    <nc r="P82">
      <v>0</v>
    </nc>
    <odxf/>
    <ndxf/>
  </rcc>
  <rcc rId="1217" sId="3" odxf="1" dxf="1" numFmtId="4">
    <nc r="Q82">
      <v>0</v>
    </nc>
    <odxf/>
    <ndxf/>
  </rcc>
  <rcc rId="1218" sId="3" odxf="1" dxf="1" numFmtId="4">
    <nc r="R82">
      <v>0</v>
    </nc>
    <odxf/>
    <ndxf/>
  </rcc>
  <rcc rId="1219" sId="3" odxf="1" dxf="1" numFmtId="4">
    <nc r="S82">
      <v>0</v>
    </nc>
    <odxf/>
    <ndxf/>
  </rcc>
  <rcc rId="1220" sId="3" odxf="1" dxf="1" numFmtId="4">
    <nc r="T82">
      <v>0</v>
    </nc>
    <odxf/>
    <ndxf/>
  </rcc>
  <rcc rId="1221" sId="3" odxf="1" dxf="1" numFmtId="4">
    <nc r="U82">
      <v>0</v>
    </nc>
    <odxf/>
    <ndxf/>
  </rcc>
  <rcc rId="1222" sId="3" odxf="1" dxf="1" numFmtId="4">
    <nc r="V82">
      <v>0</v>
    </nc>
    <odxf/>
    <ndxf/>
  </rcc>
  <rcc rId="1223" sId="3" odxf="1" dxf="1" numFmtId="4">
    <nc r="W82">
      <v>0</v>
    </nc>
    <odxf/>
    <ndxf/>
  </rcc>
  <rcc rId="1224" sId="3" odxf="1" dxf="1" numFmtId="4">
    <nc r="X82">
      <v>0</v>
    </nc>
    <odxf/>
    <ndxf/>
  </rcc>
  <rcc rId="1225" sId="3" odxf="1" dxf="1" numFmtId="4">
    <nc r="Y82">
      <v>0</v>
    </nc>
    <odxf/>
    <ndxf/>
  </rcc>
  <rcc rId="1226" sId="3" odxf="1" dxf="1" numFmtId="4">
    <nc r="Z82">
      <v>0</v>
    </nc>
    <odxf/>
    <ndxf/>
  </rcc>
  <rcc rId="1227" sId="3" odxf="1" dxf="1" numFmtId="4">
    <nc r="AA82">
      <v>0</v>
    </nc>
    <odxf/>
    <ndxf/>
  </rcc>
  <rcc rId="1228" sId="3" odxf="1" dxf="1" numFmtId="4">
    <nc r="AB82">
      <v>0</v>
    </nc>
    <odxf/>
    <ndxf/>
  </rcc>
  <rcc rId="1229" sId="3" odxf="1" dxf="1" numFmtId="4">
    <nc r="AC82">
      <v>0</v>
    </nc>
    <odxf/>
    <ndxf/>
  </rcc>
  <rcc rId="1230" sId="3" odxf="1" dxf="1" numFmtId="4">
    <nc r="AD82">
      <v>0</v>
    </nc>
    <odxf/>
    <ndxf/>
  </rcc>
  <rcc rId="1231" sId="3" odxf="1" dxf="1" numFmtId="4">
    <nc r="AE82">
      <v>0</v>
    </nc>
    <odxf/>
    <ndxf/>
  </rcc>
  <rcc rId="1232" sId="3" odxf="1" dxf="1" numFmtId="4">
    <nc r="AF82">
      <v>0</v>
    </nc>
    <odxf/>
    <ndxf/>
  </rcc>
  <rcc rId="1233" sId="3" odxf="1" dxf="1" numFmtId="4">
    <nc r="AG82">
      <v>0</v>
    </nc>
    <odxf/>
    <ndxf/>
  </rcc>
  <rcc rId="1234" sId="3" odxf="1" dxf="1" numFmtId="4">
    <nc r="AH82">
      <v>0</v>
    </nc>
    <odxf/>
    <ndxf/>
  </rcc>
  <rcc rId="1235" sId="3" odxf="1" dxf="1" numFmtId="4">
    <nc r="AI82">
      <v>0</v>
    </nc>
    <odxf/>
    <ndxf/>
  </rcc>
  <rcc rId="1236" sId="3" odxf="1" dxf="1" numFmtId="4">
    <nc r="AJ82">
      <v>0</v>
    </nc>
    <odxf/>
    <ndxf/>
  </rcc>
  <rcc rId="1237" sId="3" odxf="1" dxf="1" numFmtId="4">
    <nc r="AK82">
      <v>0</v>
    </nc>
    <odxf/>
    <ndxf/>
  </rcc>
  <rcc rId="1238" sId="3" odxf="1" dxf="1" numFmtId="4">
    <nc r="AL82">
      <v>0</v>
    </nc>
    <odxf/>
    <ndxf/>
  </rcc>
  <rcc rId="1239" sId="3" odxf="1" dxf="1" numFmtId="4">
    <nc r="AM82">
      <v>0</v>
    </nc>
    <odxf/>
    <ndxf/>
  </rcc>
  <rcc rId="1240" sId="3" odxf="1" dxf="1" numFmtId="4">
    <nc r="AN82">
      <v>0</v>
    </nc>
    <odxf/>
    <ndxf/>
  </rcc>
  <rcc rId="1241" sId="3" odxf="1" dxf="1" numFmtId="4">
    <nc r="AO82">
      <v>0</v>
    </nc>
    <odxf/>
    <ndxf/>
  </rcc>
  <rcc rId="1242" sId="3" odxf="1" dxf="1" numFmtId="4">
    <nc r="AP82">
      <v>0</v>
    </nc>
    <odxf/>
    <ndxf/>
  </rcc>
  <rcc rId="1243" sId="3" odxf="1" dxf="1" numFmtId="4">
    <nc r="AQ82">
      <v>0</v>
    </nc>
    <odxf/>
    <ndxf/>
  </rcc>
  <rcc rId="1244" sId="3" odxf="1" dxf="1" numFmtId="4">
    <nc r="AR82">
      <v>0</v>
    </nc>
    <odxf/>
    <ndxf/>
  </rcc>
  <rcc rId="1245" sId="3" odxf="1" dxf="1" numFmtId="4">
    <nc r="AS82">
      <v>0</v>
    </nc>
    <odxf/>
    <ndxf/>
  </rcc>
  <rcc rId="1246" sId="3" odxf="1" dxf="1" numFmtId="4">
    <nc r="AT82">
      <v>0</v>
    </nc>
    <odxf/>
    <ndxf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7" sId="4" odxf="1" dxf="1" numFmtId="4">
    <nc r="F56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" sId="4" odxf="1" dxf="1" numFmtId="4">
    <nc r="F57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" sId="4" odxf="1" dxf="1" numFmtId="4">
    <nc r="F58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" sId="4" odxf="1" dxf="1" numFmtId="4">
    <nc r="F59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" sId="4" odxf="1" dxf="1" numFmtId="4">
    <nc r="F60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" sId="4" odxf="1" dxf="1" numFmtId="4">
    <nc r="F61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" sId="4" odxf="1" dxf="1" numFmtId="4">
    <nc r="G56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" sId="4" odxf="1" dxf="1" numFmtId="4">
    <nc r="G57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" sId="4" odxf="1" dxf="1" numFmtId="4">
    <nc r="G58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" sId="4" odxf="1" dxf="1" numFmtId="4">
    <nc r="G59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" sId="4" odxf="1" dxf="1" numFmtId="4">
    <nc r="G60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" sId="4" odxf="1" dxf="1" numFmtId="4">
    <nc r="G61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" sId="4" odxf="1" dxf="1" numFmtId="4">
    <nc r="R56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" sId="4" odxf="1" dxf="1" numFmtId="4">
    <nc r="R57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" sId="4" odxf="1" dxf="1" numFmtId="4">
    <nc r="R58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" sId="4" odxf="1" dxf="1" numFmtId="4">
    <nc r="R59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" sId="4" odxf="1" dxf="1" numFmtId="4">
    <nc r="R60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" sId="4" odxf="1" dxf="1" numFmtId="4">
    <nc r="R61">
      <v>0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1265" sheetId="4" source="T65:T69" destination="R64:R68" sourceSheetId="5">
    <rcc rId="0" sId="4" dxf="1" numFmtId="4">
      <nc r="R64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R6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R6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R67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R68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266" sheetId="4" source="T70" destination="R69" sourceSheetId="6">
    <rcc rId="0" sId="4" dxf="1" numFmtId="4">
      <nc r="R69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267" sheetId="5" source="T71:T72" destination="T71:T72" sourceSheetId="6">
    <rcc rId="0" sId="5" dxf="1" numFmtId="4">
      <nc r="T71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T72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268" sheetId="5" source="T73:T76" destination="T73:T76" sourceSheetId="7">
    <undo index="0" exp="area" dr="T53:T76" r="T52" sId="5"/>
    <undo index="0" exp="area" dr="T53:T76" r="T52" sId="7"/>
    <rcc rId="0" sId="5" dxf="1" numFmtId="4">
      <nc r="T73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T74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T7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T7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1269" sId="5" odxf="1" dxf="1" numFmtId="4">
    <nc r="T65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" sId="5" odxf="1" dxf="1" numFmtId="4">
    <nc r="T66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" sId="5" odxf="1" dxf="1" numFmtId="4">
    <nc r="T67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" sId="5" odxf="1" dxf="1" numFmtId="4">
    <nc r="T68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" sId="5" odxf="1" dxf="1" numFmtId="4">
    <nc r="T69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1274" sheetId="4" source="G65:G69" destination="G64:G68" sourceSheetId="5">
    <rcc rId="0" sId="4" dxf="1" numFmtId="4">
      <nc r="G64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G6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G6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G67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G68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275" sheetId="4" source="G69:G70" destination="G68:G69" sourceSheetId="6">
    <rcc rId="0" sId="4" dxf="1">
      <nc r="G68">
        <f>0.255-0.085</f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G69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1276" sId="5" odxf="1" dxf="1" numFmtId="4">
    <nc r="G65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" sId="5" odxf="1" dxf="1" numFmtId="4">
    <nc r="G66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" sId="5" odxf="1" dxf="1" numFmtId="4">
    <nc r="G67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" sId="5" odxf="1" dxf="1" numFmtId="4">
    <nc r="G68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" sId="5" odxf="1" dxf="1" numFmtId="4">
    <nc r="G69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" sId="6" odxf="1" dxf="1" numFmtId="4">
    <nc r="G69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" sId="6" odxf="1" dxf="1" numFmtId="4">
    <nc r="G70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1283" sheetId="5" source="G71" destination="G71" sourceSheetId="6">
    <rcc rId="0" sId="5" dxf="1" numFmtId="4">
      <nc r="G71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284" sheetId="5" source="F72" destination="F72" sourceSheetId="6">
    <rcc rId="0" sId="5" dxf="1" numFmtId="4">
      <nc r="F72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285" sheetId="5" source="F73:G76" destination="F73:G76" sourceSheetId="7">
    <undo index="0" exp="area" dr="G53:G76" r="G52" sId="5"/>
    <undo index="0" exp="area" dr="F53:F76" r="F52" sId="5"/>
    <undo index="0" exp="area" dr="G53:G76" r="G52" sId="7"/>
    <undo index="0" exp="area" dr="F53:F76" r="F52" sId="7"/>
    <rcc rId="0" sId="5" dxf="1" numFmtId="4">
      <nc r="F73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G73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F74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G74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F7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G7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F7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G7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rc rId="1286" sId="4" ref="A76:XFD83" action="insertRow"/>
  <rcc rId="1287" sId="4" odxf="1" dxf="1">
    <nc r="A76" t="inlineStr">
      <is>
        <t>1.2.1.25</t>
      </is>
    </nc>
    <odxf/>
    <ndxf/>
  </rcc>
  <rcc rId="1288" sId="4" odxf="1" dxf="1">
    <nc r="C76" t="inlineStr">
      <is>
        <t>1-2-1-25</t>
      </is>
    </nc>
    <odxf/>
    <ndxf/>
  </rcc>
  <rcc rId="1289" sId="4" odxf="1" dxf="1" numFmtId="4">
    <nc r="D76">
      <v>0</v>
    </nc>
    <odxf/>
    <ndxf/>
  </rcc>
  <rcc rId="1290" sId="4" odxf="1" dxf="1" numFmtId="4">
    <nc r="E76">
      <v>0</v>
    </nc>
    <odxf/>
    <ndxf/>
  </rcc>
  <rcc rId="1291" sId="4" odxf="1" dxf="1" numFmtId="4">
    <nc r="F76">
      <v>0</v>
    </nc>
    <odxf/>
    <ndxf/>
  </rcc>
  <rcc rId="1292" sId="4" odxf="1" dxf="1" numFmtId="4">
    <nc r="G76">
      <v>0</v>
    </nc>
    <odxf/>
    <ndxf/>
  </rcc>
  <rcc rId="1293" sId="4" odxf="1" dxf="1" numFmtId="4">
    <nc r="H76">
      <v>0</v>
    </nc>
    <odxf/>
    <ndxf/>
  </rcc>
  <rcc rId="1294" sId="4" odxf="1" dxf="1" numFmtId="4">
    <nc r="I76">
      <v>0</v>
    </nc>
    <odxf/>
    <ndxf/>
  </rcc>
  <rcc rId="1295" sId="4" odxf="1" dxf="1" numFmtId="4">
    <nc r="J76">
      <v>0</v>
    </nc>
    <odxf/>
    <ndxf/>
  </rcc>
  <rcc rId="1296" sId="4" odxf="1" dxf="1" numFmtId="4">
    <nc r="K76">
      <v>0</v>
    </nc>
    <odxf/>
    <ndxf/>
  </rcc>
  <rcc rId="1297" sId="4" odxf="1" dxf="1" numFmtId="4">
    <nc r="L76">
      <v>0</v>
    </nc>
    <odxf/>
    <ndxf/>
  </rcc>
  <rcc rId="1298" sId="4" odxf="1" dxf="1" numFmtId="4">
    <nc r="M76">
      <v>0</v>
    </nc>
    <odxf/>
    <ndxf/>
  </rcc>
  <rcc rId="1299" sId="4" odxf="1" dxf="1" numFmtId="4">
    <nc r="N76">
      <v>0</v>
    </nc>
    <odxf/>
    <ndxf/>
  </rcc>
  <rcc rId="1300" sId="4" odxf="1" dxf="1" numFmtId="4">
    <nc r="O76">
      <v>0</v>
    </nc>
    <odxf/>
    <ndxf/>
  </rcc>
  <rcc rId="1301" sId="4" odxf="1" dxf="1" numFmtId="4">
    <nc r="P76">
      <v>0</v>
    </nc>
    <odxf/>
    <ndxf/>
  </rcc>
  <rcc rId="1302" sId="4" odxf="1" dxf="1" numFmtId="4">
    <nc r="Q76">
      <v>0</v>
    </nc>
    <odxf/>
    <ndxf/>
  </rcc>
  <rcc rId="1303" sId="4" odxf="1" dxf="1" numFmtId="4">
    <nc r="R76">
      <v>0</v>
    </nc>
    <odxf/>
    <ndxf/>
  </rcc>
  <rcc rId="1304" sId="4" odxf="1" dxf="1" numFmtId="4">
    <nc r="S76">
      <v>0</v>
    </nc>
    <odxf/>
    <ndxf/>
  </rcc>
  <rcc rId="1305" sId="4" odxf="1" dxf="1" numFmtId="4">
    <nc r="T76">
      <v>0</v>
    </nc>
    <odxf/>
    <ndxf/>
  </rcc>
  <rcc rId="1306" sId="4" odxf="1" dxf="1" numFmtId="4">
    <nc r="U76">
      <v>0</v>
    </nc>
    <odxf/>
    <ndxf/>
  </rcc>
  <rcc rId="1307" sId="4" odxf="1" dxf="1" numFmtId="4">
    <nc r="V76">
      <v>0</v>
    </nc>
    <odxf/>
    <ndxf/>
  </rcc>
  <rcc rId="1308" sId="4" odxf="1" dxf="1" numFmtId="4">
    <nc r="W76">
      <v>0</v>
    </nc>
    <odxf/>
    <ndxf/>
  </rcc>
  <rcc rId="1309" sId="4" odxf="1" dxf="1" numFmtId="4">
    <nc r="X76">
      <v>0</v>
    </nc>
    <odxf/>
    <ndxf/>
  </rcc>
  <rcc rId="1310" sId="4" odxf="1" dxf="1" numFmtId="4">
    <nc r="Y76">
      <v>0</v>
    </nc>
    <odxf/>
    <ndxf/>
  </rcc>
  <rcc rId="1311" sId="4" odxf="1" dxf="1" numFmtId="4">
    <nc r="Z76">
      <v>0</v>
    </nc>
    <odxf/>
    <ndxf/>
  </rcc>
  <rcc rId="1312" sId="4" odxf="1" dxf="1" numFmtId="4">
    <nc r="AA76">
      <v>0</v>
    </nc>
    <odxf/>
    <ndxf/>
  </rcc>
  <rcc rId="1313" sId="4" odxf="1" dxf="1" numFmtId="4">
    <nc r="AB76">
      <v>0</v>
    </nc>
    <odxf/>
    <ndxf/>
  </rcc>
  <rcc rId="1314" sId="4" odxf="1" dxf="1" numFmtId="4">
    <nc r="AC76">
      <v>0</v>
    </nc>
    <odxf/>
    <ndxf/>
  </rcc>
  <rcc rId="1315" sId="4" odxf="1" dxf="1" numFmtId="4">
    <nc r="AD76">
      <v>0</v>
    </nc>
    <odxf/>
    <ndxf/>
  </rcc>
  <rcc rId="1316" sId="4" odxf="1" dxf="1" numFmtId="4">
    <nc r="AE76">
      <v>0</v>
    </nc>
    <odxf/>
    <ndxf/>
  </rcc>
  <rcc rId="1317" sId="4" odxf="1" dxf="1" numFmtId="4">
    <nc r="AF76">
      <v>0</v>
    </nc>
    <odxf/>
    <ndxf/>
  </rcc>
  <rcc rId="1318" sId="4" odxf="1" dxf="1" numFmtId="4">
    <nc r="AG76">
      <v>0</v>
    </nc>
    <odxf/>
    <ndxf/>
  </rcc>
  <rcc rId="1319" sId="4" odxf="1" dxf="1" numFmtId="4">
    <nc r="AH76">
      <v>0</v>
    </nc>
    <odxf/>
    <ndxf/>
  </rcc>
  <rcc rId="1320" sId="4" odxf="1" dxf="1" numFmtId="4">
    <nc r="AI76">
      <v>0</v>
    </nc>
    <odxf/>
    <ndxf/>
  </rcc>
  <rcc rId="1321" sId="4" odxf="1" dxf="1" numFmtId="4">
    <nc r="AJ76">
      <v>0</v>
    </nc>
    <odxf/>
    <ndxf/>
  </rcc>
  <rcc rId="1322" sId="4" odxf="1" dxf="1" numFmtId="4">
    <nc r="AK76">
      <v>0</v>
    </nc>
    <odxf/>
    <ndxf/>
  </rcc>
  <rcc rId="1323" sId="4" odxf="1" dxf="1" numFmtId="4">
    <nc r="AL76">
      <v>0</v>
    </nc>
    <odxf/>
    <ndxf/>
  </rcc>
  <rcc rId="1324" sId="4" odxf="1" dxf="1" numFmtId="4">
    <nc r="AM76">
      <v>0</v>
    </nc>
    <odxf/>
    <ndxf/>
  </rcc>
  <rcc rId="1325" sId="4" odxf="1" dxf="1" numFmtId="4">
    <nc r="AN76">
      <v>0</v>
    </nc>
    <odxf/>
    <ndxf/>
  </rcc>
  <rcc rId="1326" sId="4" odxf="1" dxf="1" numFmtId="4">
    <nc r="AO76">
      <v>0</v>
    </nc>
    <odxf/>
    <ndxf/>
  </rcc>
  <rcc rId="1327" sId="4" odxf="1" dxf="1" numFmtId="4">
    <nc r="AP76">
      <v>0</v>
    </nc>
    <odxf/>
    <ndxf/>
  </rcc>
  <rcc rId="1328" sId="4" odxf="1" dxf="1" numFmtId="4">
    <nc r="AQ76">
      <v>0</v>
    </nc>
    <odxf/>
    <ndxf/>
  </rcc>
  <rcc rId="1329" sId="4" odxf="1" dxf="1" numFmtId="4">
    <nc r="AR76">
      <v>0</v>
    </nc>
    <odxf/>
    <ndxf/>
  </rcc>
  <rcc rId="1330" sId="4" odxf="1" dxf="1" numFmtId="4">
    <nc r="AS76">
      <v>0</v>
    </nc>
    <odxf/>
    <ndxf/>
  </rcc>
  <rcc rId="1331" sId="4" odxf="1" dxf="1" numFmtId="4">
    <nc r="AT76">
      <v>0</v>
    </nc>
    <odxf/>
    <ndxf/>
  </rcc>
  <rcc rId="1332" sId="4" odxf="1" dxf="1">
    <nc r="A77" t="inlineStr">
      <is>
        <t>1.2.1.26</t>
      </is>
    </nc>
    <odxf/>
    <ndxf/>
  </rcc>
  <rcc rId="1333" sId="4" odxf="1" dxf="1">
    <nc r="C77" t="inlineStr">
      <is>
        <t>1-2-1-26</t>
      </is>
    </nc>
    <odxf/>
    <ndxf/>
  </rcc>
  <rcc rId="1334" sId="4" odxf="1" dxf="1" numFmtId="4">
    <nc r="D77">
      <v>0</v>
    </nc>
    <odxf/>
    <ndxf/>
  </rcc>
  <rcc rId="1335" sId="4" odxf="1" dxf="1" numFmtId="4">
    <nc r="E77">
      <v>0</v>
    </nc>
    <odxf/>
    <ndxf/>
  </rcc>
  <rcc rId="1336" sId="4" odxf="1" dxf="1" numFmtId="4">
    <nc r="F77">
      <v>0</v>
    </nc>
    <odxf/>
    <ndxf/>
  </rcc>
  <rcc rId="1337" sId="4" odxf="1" dxf="1" numFmtId="4">
    <nc r="G77">
      <v>0</v>
    </nc>
    <odxf/>
    <ndxf/>
  </rcc>
  <rcc rId="1338" sId="4" odxf="1" dxf="1" numFmtId="4">
    <nc r="H77">
      <v>0</v>
    </nc>
    <odxf/>
    <ndxf/>
  </rcc>
  <rcc rId="1339" sId="4" odxf="1" dxf="1" numFmtId="4">
    <nc r="I77">
      <v>0</v>
    </nc>
    <odxf/>
    <ndxf/>
  </rcc>
  <rcc rId="1340" sId="4" odxf="1" dxf="1" numFmtId="4">
    <nc r="J77">
      <v>0</v>
    </nc>
    <odxf/>
    <ndxf/>
  </rcc>
  <rcc rId="1341" sId="4" odxf="1" dxf="1" numFmtId="4">
    <nc r="K77">
      <v>0</v>
    </nc>
    <odxf/>
    <ndxf/>
  </rcc>
  <rcc rId="1342" sId="4" odxf="1" dxf="1" numFmtId="4">
    <nc r="L77">
      <v>0</v>
    </nc>
    <odxf/>
    <ndxf/>
  </rcc>
  <rcc rId="1343" sId="4" odxf="1" dxf="1" numFmtId="4">
    <nc r="M77">
      <v>0</v>
    </nc>
    <odxf/>
    <ndxf/>
  </rcc>
  <rcc rId="1344" sId="4" odxf="1" dxf="1" numFmtId="4">
    <nc r="N77">
      <v>0</v>
    </nc>
    <odxf/>
    <ndxf/>
  </rcc>
  <rcc rId="1345" sId="4" odxf="1" dxf="1" numFmtId="4">
    <nc r="O77">
      <v>0</v>
    </nc>
    <odxf/>
    <ndxf/>
  </rcc>
  <rcc rId="1346" sId="4" odxf="1" dxf="1" numFmtId="4">
    <nc r="P77">
      <v>0</v>
    </nc>
    <odxf/>
    <ndxf/>
  </rcc>
  <rcc rId="1347" sId="4" odxf="1" dxf="1" numFmtId="4">
    <nc r="Q77">
      <v>0</v>
    </nc>
    <odxf/>
    <ndxf/>
  </rcc>
  <rcc rId="1348" sId="4" odxf="1" dxf="1" numFmtId="4">
    <nc r="R77">
      <v>0</v>
    </nc>
    <odxf/>
    <ndxf/>
  </rcc>
  <rcc rId="1349" sId="4" odxf="1" dxf="1" numFmtId="4">
    <nc r="S77">
      <v>0</v>
    </nc>
    <odxf/>
    <ndxf/>
  </rcc>
  <rcc rId="1350" sId="4" odxf="1" dxf="1" numFmtId="4">
    <nc r="T77">
      <v>0</v>
    </nc>
    <odxf/>
    <ndxf/>
  </rcc>
  <rcc rId="1351" sId="4" odxf="1" dxf="1" numFmtId="4">
    <nc r="U77">
      <v>0</v>
    </nc>
    <odxf/>
    <ndxf/>
  </rcc>
  <rcc rId="1352" sId="4" odxf="1" dxf="1" numFmtId="4">
    <nc r="V77">
      <v>0</v>
    </nc>
    <odxf/>
    <ndxf/>
  </rcc>
  <rcc rId="1353" sId="4" odxf="1" dxf="1" numFmtId="4">
    <nc r="W77">
      <v>0</v>
    </nc>
    <odxf/>
    <ndxf/>
  </rcc>
  <rcc rId="1354" sId="4" odxf="1" dxf="1" numFmtId="4">
    <nc r="X77">
      <v>0</v>
    </nc>
    <odxf/>
    <ndxf/>
  </rcc>
  <rcc rId="1355" sId="4" odxf="1" dxf="1" numFmtId="4">
    <nc r="Y77">
      <v>0</v>
    </nc>
    <odxf/>
    <ndxf/>
  </rcc>
  <rcc rId="1356" sId="4" odxf="1" dxf="1" numFmtId="4">
    <nc r="Z77">
      <v>0</v>
    </nc>
    <odxf/>
    <ndxf/>
  </rcc>
  <rcc rId="1357" sId="4" odxf="1" dxf="1" numFmtId="4">
    <nc r="AA77">
      <v>0</v>
    </nc>
    <odxf/>
    <ndxf/>
  </rcc>
  <rcc rId="1358" sId="4" odxf="1" dxf="1" numFmtId="4">
    <nc r="AB77">
      <v>0</v>
    </nc>
    <odxf/>
    <ndxf/>
  </rcc>
  <rcc rId="1359" sId="4" odxf="1" dxf="1" numFmtId="4">
    <nc r="AC77">
      <v>0</v>
    </nc>
    <odxf/>
    <ndxf/>
  </rcc>
  <rcc rId="1360" sId="4" odxf="1" dxf="1" numFmtId="4">
    <nc r="AD77">
      <v>0</v>
    </nc>
    <odxf/>
    <ndxf/>
  </rcc>
  <rcc rId="1361" sId="4" odxf="1" dxf="1" numFmtId="4">
    <nc r="AE77">
      <v>0</v>
    </nc>
    <odxf/>
    <ndxf/>
  </rcc>
  <rcc rId="1362" sId="4" odxf="1" dxf="1" numFmtId="4">
    <nc r="AF77">
      <v>0</v>
    </nc>
    <odxf/>
    <ndxf/>
  </rcc>
  <rcc rId="1363" sId="4" odxf="1" dxf="1" numFmtId="4">
    <nc r="AG77">
      <v>0</v>
    </nc>
    <odxf/>
    <ndxf/>
  </rcc>
  <rcc rId="1364" sId="4" odxf="1" dxf="1" numFmtId="4">
    <nc r="AH77">
      <v>0</v>
    </nc>
    <odxf/>
    <ndxf/>
  </rcc>
  <rcc rId="1365" sId="4" odxf="1" dxf="1" numFmtId="4">
    <nc r="AI77">
      <v>0</v>
    </nc>
    <odxf/>
    <ndxf/>
  </rcc>
  <rcc rId="1366" sId="4" odxf="1" dxf="1" numFmtId="4">
    <nc r="AJ77">
      <v>0</v>
    </nc>
    <odxf/>
    <ndxf/>
  </rcc>
  <rcc rId="1367" sId="4" odxf="1" dxf="1" numFmtId="4">
    <nc r="AK77">
      <v>0</v>
    </nc>
    <odxf/>
    <ndxf/>
  </rcc>
  <rcc rId="1368" sId="4" odxf="1" dxf="1" numFmtId="4">
    <nc r="AL77">
      <v>0</v>
    </nc>
    <odxf/>
    <ndxf/>
  </rcc>
  <rcc rId="1369" sId="4" odxf="1" dxf="1" numFmtId="4">
    <nc r="AM77">
      <v>0</v>
    </nc>
    <odxf/>
    <ndxf/>
  </rcc>
  <rcc rId="1370" sId="4" odxf="1" dxf="1" numFmtId="4">
    <nc r="AN77">
      <v>0</v>
    </nc>
    <odxf/>
    <ndxf/>
  </rcc>
  <rcc rId="1371" sId="4" odxf="1" dxf="1" numFmtId="4">
    <nc r="AO77">
      <v>0</v>
    </nc>
    <odxf/>
    <ndxf/>
  </rcc>
  <rcc rId="1372" sId="4" odxf="1" dxf="1" numFmtId="4">
    <nc r="AP77">
      <v>0</v>
    </nc>
    <odxf/>
    <ndxf/>
  </rcc>
  <rcc rId="1373" sId="4" odxf="1" dxf="1" numFmtId="4">
    <nc r="AQ77">
      <v>0</v>
    </nc>
    <odxf/>
    <ndxf/>
  </rcc>
  <rcc rId="1374" sId="4" odxf="1" dxf="1" numFmtId="4">
    <nc r="AR77">
      <v>0</v>
    </nc>
    <odxf/>
    <ndxf/>
  </rcc>
  <rcc rId="1375" sId="4" odxf="1" dxf="1" numFmtId="4">
    <nc r="AS77">
      <v>0</v>
    </nc>
    <odxf/>
    <ndxf/>
  </rcc>
  <rcc rId="1376" sId="4" odxf="1" dxf="1" numFmtId="4">
    <nc r="AT77">
      <v>0</v>
    </nc>
    <odxf/>
    <ndxf/>
  </rcc>
  <rcc rId="1377" sId="4" odxf="1" dxf="1">
    <nc r="A78" t="inlineStr">
      <is>
        <t>1.2.1.27</t>
      </is>
    </nc>
    <odxf/>
    <ndxf/>
  </rcc>
  <rcc rId="1378" sId="4" odxf="1" dxf="1">
    <nc r="C78" t="inlineStr">
      <is>
        <t>1-2-1-27</t>
      </is>
    </nc>
    <odxf/>
    <ndxf/>
  </rcc>
  <rcc rId="1379" sId="4" odxf="1" dxf="1" numFmtId="4">
    <nc r="D78">
      <v>0</v>
    </nc>
    <odxf/>
    <ndxf/>
  </rcc>
  <rcc rId="1380" sId="4" odxf="1" dxf="1" numFmtId="4">
    <nc r="E78">
      <v>0</v>
    </nc>
    <odxf/>
    <ndxf/>
  </rcc>
  <rcc rId="1381" sId="4" odxf="1" dxf="1" numFmtId="4">
    <nc r="F78">
      <v>0</v>
    </nc>
    <odxf/>
    <ndxf/>
  </rcc>
  <rcc rId="1382" sId="4" odxf="1" dxf="1" numFmtId="4">
    <nc r="G78">
      <v>0</v>
    </nc>
    <odxf/>
    <ndxf/>
  </rcc>
  <rcc rId="1383" sId="4" odxf="1" dxf="1" numFmtId="4">
    <nc r="H78">
      <v>0</v>
    </nc>
    <odxf/>
    <ndxf/>
  </rcc>
  <rcc rId="1384" sId="4" odxf="1" dxf="1" numFmtId="4">
    <nc r="I78">
      <v>0</v>
    </nc>
    <odxf/>
    <ndxf/>
  </rcc>
  <rcc rId="1385" sId="4" odxf="1" dxf="1" numFmtId="4">
    <nc r="J78">
      <v>0</v>
    </nc>
    <odxf/>
    <ndxf/>
  </rcc>
  <rcc rId="1386" sId="4" odxf="1" dxf="1" numFmtId="4">
    <nc r="K78">
      <v>0</v>
    </nc>
    <odxf/>
    <ndxf/>
  </rcc>
  <rcc rId="1387" sId="4" odxf="1" dxf="1" numFmtId="4">
    <nc r="L78">
      <v>0</v>
    </nc>
    <odxf/>
    <ndxf/>
  </rcc>
  <rcc rId="1388" sId="4" odxf="1" dxf="1" numFmtId="4">
    <nc r="M78">
      <v>0</v>
    </nc>
    <odxf/>
    <ndxf/>
  </rcc>
  <rcc rId="1389" sId="4" odxf="1" dxf="1" numFmtId="4">
    <nc r="N78">
      <v>0</v>
    </nc>
    <odxf/>
    <ndxf/>
  </rcc>
  <rcc rId="1390" sId="4" odxf="1" dxf="1" numFmtId="4">
    <nc r="O78">
      <v>0</v>
    </nc>
    <odxf/>
    <ndxf/>
  </rcc>
  <rcc rId="1391" sId="4" odxf="1" dxf="1" numFmtId="4">
    <nc r="P78">
      <v>0</v>
    </nc>
    <odxf/>
    <ndxf/>
  </rcc>
  <rcc rId="1392" sId="4" odxf="1" dxf="1" numFmtId="4">
    <nc r="Q78">
      <v>0</v>
    </nc>
    <odxf/>
    <ndxf/>
  </rcc>
  <rcc rId="1393" sId="4" odxf="1" dxf="1" numFmtId="4">
    <nc r="R78">
      <v>0</v>
    </nc>
    <odxf/>
    <ndxf/>
  </rcc>
  <rcc rId="1394" sId="4" odxf="1" dxf="1" numFmtId="4">
    <nc r="S78">
      <v>0</v>
    </nc>
    <odxf/>
    <ndxf/>
  </rcc>
  <rcc rId="1395" sId="4" odxf="1" dxf="1" numFmtId="4">
    <nc r="T78">
      <v>0</v>
    </nc>
    <odxf/>
    <ndxf/>
  </rcc>
  <rcc rId="1396" sId="4" odxf="1" dxf="1" numFmtId="4">
    <nc r="U78">
      <v>0</v>
    </nc>
    <odxf/>
    <ndxf/>
  </rcc>
  <rcc rId="1397" sId="4" odxf="1" dxf="1" numFmtId="4">
    <nc r="V78">
      <v>0</v>
    </nc>
    <odxf/>
    <ndxf/>
  </rcc>
  <rcc rId="1398" sId="4" odxf="1" dxf="1" numFmtId="4">
    <nc r="W78">
      <v>0</v>
    </nc>
    <odxf/>
    <ndxf/>
  </rcc>
  <rcc rId="1399" sId="4" odxf="1" dxf="1" numFmtId="4">
    <nc r="X78">
      <v>0</v>
    </nc>
    <odxf/>
    <ndxf/>
  </rcc>
  <rcc rId="1400" sId="4" odxf="1" dxf="1" numFmtId="4">
    <nc r="Y78">
      <v>0</v>
    </nc>
    <odxf/>
    <ndxf/>
  </rcc>
  <rcc rId="1401" sId="4" odxf="1" dxf="1" numFmtId="4">
    <nc r="Z78">
      <v>0</v>
    </nc>
    <odxf/>
    <ndxf/>
  </rcc>
  <rcc rId="1402" sId="4" odxf="1" dxf="1" numFmtId="4">
    <nc r="AA78">
      <v>0</v>
    </nc>
    <odxf/>
    <ndxf/>
  </rcc>
  <rcc rId="1403" sId="4" odxf="1" dxf="1" numFmtId="4">
    <nc r="AB78">
      <v>0</v>
    </nc>
    <odxf/>
    <ndxf/>
  </rcc>
  <rcc rId="1404" sId="4" odxf="1" dxf="1" numFmtId="4">
    <nc r="AC78">
      <v>0</v>
    </nc>
    <odxf/>
    <ndxf/>
  </rcc>
  <rcc rId="1405" sId="4" odxf="1" dxf="1" numFmtId="4">
    <nc r="AD78">
      <v>0</v>
    </nc>
    <odxf/>
    <ndxf/>
  </rcc>
  <rcc rId="1406" sId="4" odxf="1" dxf="1" numFmtId="4">
    <nc r="AE78">
      <v>0</v>
    </nc>
    <odxf/>
    <ndxf/>
  </rcc>
  <rcc rId="1407" sId="4" odxf="1" dxf="1" numFmtId="4">
    <nc r="AF78">
      <v>0</v>
    </nc>
    <odxf/>
    <ndxf/>
  </rcc>
  <rcc rId="1408" sId="4" odxf="1" dxf="1" numFmtId="4">
    <nc r="AG78">
      <v>0</v>
    </nc>
    <odxf/>
    <ndxf/>
  </rcc>
  <rcc rId="1409" sId="4" odxf="1" dxf="1" numFmtId="4">
    <nc r="AH78">
      <v>0</v>
    </nc>
    <odxf/>
    <ndxf/>
  </rcc>
  <rcc rId="1410" sId="4" odxf="1" dxf="1" numFmtId="4">
    <nc r="AI78">
      <v>0</v>
    </nc>
    <odxf/>
    <ndxf/>
  </rcc>
  <rcc rId="1411" sId="4" odxf="1" dxf="1" numFmtId="4">
    <nc r="AJ78">
      <v>0</v>
    </nc>
    <odxf/>
    <ndxf/>
  </rcc>
  <rcc rId="1412" sId="4" odxf="1" dxf="1" numFmtId="4">
    <nc r="AK78">
      <v>0</v>
    </nc>
    <odxf/>
    <ndxf/>
  </rcc>
  <rcc rId="1413" sId="4" odxf="1" dxf="1" numFmtId="4">
    <nc r="AL78">
      <v>0</v>
    </nc>
    <odxf/>
    <ndxf/>
  </rcc>
  <rcc rId="1414" sId="4" odxf="1" dxf="1" numFmtId="4">
    <nc r="AM78">
      <v>0</v>
    </nc>
    <odxf/>
    <ndxf/>
  </rcc>
  <rcc rId="1415" sId="4" odxf="1" dxf="1" numFmtId="4">
    <nc r="AN78">
      <v>0</v>
    </nc>
    <odxf/>
    <ndxf/>
  </rcc>
  <rcc rId="1416" sId="4" odxf="1" dxf="1" numFmtId="4">
    <nc r="AO78">
      <v>0</v>
    </nc>
    <odxf/>
    <ndxf/>
  </rcc>
  <rcc rId="1417" sId="4" odxf="1" dxf="1" numFmtId="4">
    <nc r="AP78">
      <v>0</v>
    </nc>
    <odxf/>
    <ndxf/>
  </rcc>
  <rcc rId="1418" sId="4" odxf="1" dxf="1" numFmtId="4">
    <nc r="AQ78">
      <v>0</v>
    </nc>
    <odxf/>
    <ndxf/>
  </rcc>
  <rcc rId="1419" sId="4" odxf="1" dxf="1" numFmtId="4">
    <nc r="AR78">
      <v>0</v>
    </nc>
    <odxf/>
    <ndxf/>
  </rcc>
  <rcc rId="1420" sId="4" odxf="1" dxf="1" numFmtId="4">
    <nc r="AS78">
      <v>0</v>
    </nc>
    <odxf/>
    <ndxf/>
  </rcc>
  <rcc rId="1421" sId="4" odxf="1" dxf="1" numFmtId="4">
    <nc r="AT78">
      <v>0</v>
    </nc>
    <odxf/>
    <ndxf/>
  </rcc>
  <rcc rId="1422" sId="4" odxf="1" dxf="1">
    <nc r="A79" t="inlineStr">
      <is>
        <t>1.2.1.28</t>
      </is>
    </nc>
    <odxf/>
    <ndxf/>
  </rcc>
  <rcc rId="1423" sId="4" odxf="1" dxf="1">
    <nc r="C79" t="inlineStr">
      <is>
        <t>1-2-1-28</t>
      </is>
    </nc>
    <odxf/>
    <ndxf/>
  </rcc>
  <rcc rId="1424" sId="4" odxf="1" dxf="1" numFmtId="4">
    <nc r="D79">
      <v>0</v>
    </nc>
    <odxf/>
    <ndxf/>
  </rcc>
  <rcc rId="1425" sId="4" odxf="1" dxf="1" numFmtId="4">
    <nc r="E79">
      <v>0</v>
    </nc>
    <odxf/>
    <ndxf/>
  </rcc>
  <rcc rId="1426" sId="4" odxf="1" dxf="1" numFmtId="4">
    <nc r="F79">
      <v>0</v>
    </nc>
    <odxf/>
    <ndxf/>
  </rcc>
  <rcc rId="1427" sId="4" odxf="1" dxf="1" numFmtId="4">
    <nc r="G79">
      <v>0</v>
    </nc>
    <odxf/>
    <ndxf/>
  </rcc>
  <rcc rId="1428" sId="4" odxf="1" dxf="1" numFmtId="4">
    <nc r="H79">
      <v>0</v>
    </nc>
    <odxf/>
    <ndxf/>
  </rcc>
  <rcc rId="1429" sId="4" odxf="1" dxf="1" numFmtId="4">
    <nc r="I79">
      <v>0</v>
    </nc>
    <odxf/>
    <ndxf/>
  </rcc>
  <rcc rId="1430" sId="4" odxf="1" dxf="1" numFmtId="4">
    <nc r="J79">
      <v>0</v>
    </nc>
    <odxf/>
    <ndxf/>
  </rcc>
  <rcc rId="1431" sId="4" odxf="1" dxf="1" numFmtId="4">
    <nc r="K79">
      <v>0</v>
    </nc>
    <odxf/>
    <ndxf/>
  </rcc>
  <rcc rId="1432" sId="4" odxf="1" dxf="1" numFmtId="4">
    <nc r="L79">
      <v>0</v>
    </nc>
    <odxf/>
    <ndxf/>
  </rcc>
  <rcc rId="1433" sId="4" odxf="1" dxf="1" numFmtId="4">
    <nc r="M79">
      <v>0</v>
    </nc>
    <odxf/>
    <ndxf/>
  </rcc>
  <rcc rId="1434" sId="4" odxf="1" dxf="1" numFmtId="4">
    <nc r="N79">
      <v>0</v>
    </nc>
    <odxf/>
    <ndxf/>
  </rcc>
  <rcc rId="1435" sId="4" odxf="1" dxf="1" numFmtId="4">
    <nc r="O79">
      <v>0</v>
    </nc>
    <odxf/>
    <ndxf/>
  </rcc>
  <rcc rId="1436" sId="4" odxf="1" dxf="1" numFmtId="4">
    <nc r="P79">
      <v>0</v>
    </nc>
    <odxf/>
    <ndxf/>
  </rcc>
  <rcc rId="1437" sId="4" odxf="1" dxf="1" numFmtId="4">
    <nc r="Q79">
      <v>0</v>
    </nc>
    <odxf/>
    <ndxf/>
  </rcc>
  <rcc rId="1438" sId="4" odxf="1" dxf="1" numFmtId="4">
    <nc r="R79">
      <v>0</v>
    </nc>
    <odxf/>
    <ndxf/>
  </rcc>
  <rcc rId="1439" sId="4" odxf="1" dxf="1" numFmtId="4">
    <nc r="S79">
      <v>0</v>
    </nc>
    <odxf/>
    <ndxf/>
  </rcc>
  <rcc rId="1440" sId="4" odxf="1" dxf="1" numFmtId="4">
    <nc r="T79">
      <v>0</v>
    </nc>
    <odxf/>
    <ndxf/>
  </rcc>
  <rcc rId="1441" sId="4" odxf="1" dxf="1" numFmtId="4">
    <nc r="U79">
      <v>0</v>
    </nc>
    <odxf/>
    <ndxf/>
  </rcc>
  <rcc rId="1442" sId="4" odxf="1" dxf="1" numFmtId="4">
    <nc r="V79">
      <v>0</v>
    </nc>
    <odxf/>
    <ndxf/>
  </rcc>
  <rcc rId="1443" sId="4" odxf="1" dxf="1" numFmtId="4">
    <nc r="W79">
      <v>0</v>
    </nc>
    <odxf/>
    <ndxf/>
  </rcc>
  <rcc rId="1444" sId="4" odxf="1" dxf="1" numFmtId="4">
    <nc r="X79">
      <v>0</v>
    </nc>
    <odxf/>
    <ndxf/>
  </rcc>
  <rcc rId="1445" sId="4" odxf="1" dxf="1" numFmtId="4">
    <nc r="Y79">
      <v>0</v>
    </nc>
    <odxf/>
    <ndxf/>
  </rcc>
  <rcc rId="1446" sId="4" odxf="1" dxf="1" numFmtId="4">
    <nc r="Z79">
      <v>0</v>
    </nc>
    <odxf/>
    <ndxf/>
  </rcc>
  <rcc rId="1447" sId="4" odxf="1" dxf="1" numFmtId="4">
    <nc r="AA79">
      <v>0</v>
    </nc>
    <odxf/>
    <ndxf/>
  </rcc>
  <rcc rId="1448" sId="4" odxf="1" dxf="1" numFmtId="4">
    <nc r="AB79">
      <v>0</v>
    </nc>
    <odxf/>
    <ndxf/>
  </rcc>
  <rcc rId="1449" sId="4" odxf="1" dxf="1" numFmtId="4">
    <nc r="AC79">
      <v>0</v>
    </nc>
    <odxf/>
    <ndxf/>
  </rcc>
  <rcc rId="1450" sId="4" odxf="1" dxf="1" numFmtId="4">
    <nc r="AD79">
      <v>0</v>
    </nc>
    <odxf/>
    <ndxf/>
  </rcc>
  <rcc rId="1451" sId="4" odxf="1" dxf="1" numFmtId="4">
    <nc r="AE79">
      <v>0</v>
    </nc>
    <odxf/>
    <ndxf/>
  </rcc>
  <rcc rId="1452" sId="4" odxf="1" dxf="1" numFmtId="4">
    <nc r="AF79">
      <v>0</v>
    </nc>
    <odxf/>
    <ndxf/>
  </rcc>
  <rcc rId="1453" sId="4" odxf="1" dxf="1" numFmtId="4">
    <nc r="AG79">
      <v>0</v>
    </nc>
    <odxf/>
    <ndxf/>
  </rcc>
  <rcc rId="1454" sId="4" odxf="1" dxf="1" numFmtId="4">
    <nc r="AH79">
      <v>0</v>
    </nc>
    <odxf/>
    <ndxf/>
  </rcc>
  <rcc rId="1455" sId="4" odxf="1" dxf="1" numFmtId="4">
    <nc r="AI79">
      <v>0</v>
    </nc>
    <odxf/>
    <ndxf/>
  </rcc>
  <rcc rId="1456" sId="4" odxf="1" dxf="1" numFmtId="4">
    <nc r="AJ79">
      <v>0</v>
    </nc>
    <odxf/>
    <ndxf/>
  </rcc>
  <rcc rId="1457" sId="4" odxf="1" dxf="1" numFmtId="4">
    <nc r="AK79">
      <v>0</v>
    </nc>
    <odxf/>
    <ndxf/>
  </rcc>
  <rcc rId="1458" sId="4" odxf="1" dxf="1" numFmtId="4">
    <nc r="AL79">
      <v>0</v>
    </nc>
    <odxf/>
    <ndxf/>
  </rcc>
  <rcc rId="1459" sId="4" odxf="1" dxf="1" numFmtId="4">
    <nc r="AM79">
      <v>0</v>
    </nc>
    <odxf/>
    <ndxf/>
  </rcc>
  <rcc rId="1460" sId="4" odxf="1" dxf="1" numFmtId="4">
    <nc r="AN79">
      <v>0</v>
    </nc>
    <odxf/>
    <ndxf/>
  </rcc>
  <rcc rId="1461" sId="4" odxf="1" dxf="1" numFmtId="4">
    <nc r="AO79">
      <v>0</v>
    </nc>
    <odxf/>
    <ndxf/>
  </rcc>
  <rcc rId="1462" sId="4" odxf="1" dxf="1" numFmtId="4">
    <nc r="AP79">
      <v>0</v>
    </nc>
    <odxf/>
    <ndxf/>
  </rcc>
  <rcc rId="1463" sId="4" odxf="1" dxf="1" numFmtId="4">
    <nc r="AQ79">
      <v>0</v>
    </nc>
    <odxf/>
    <ndxf/>
  </rcc>
  <rcc rId="1464" sId="4" odxf="1" dxf="1" numFmtId="4">
    <nc r="AR79">
      <v>0</v>
    </nc>
    <odxf/>
    <ndxf/>
  </rcc>
  <rcc rId="1465" sId="4" odxf="1" dxf="1" numFmtId="4">
    <nc r="AS79">
      <v>0</v>
    </nc>
    <odxf/>
    <ndxf/>
  </rcc>
  <rcc rId="1466" sId="4" odxf="1" dxf="1" numFmtId="4">
    <nc r="AT79">
      <v>0</v>
    </nc>
    <odxf/>
    <ndxf/>
  </rcc>
  <rcc rId="1467" sId="4" odxf="1" dxf="1">
    <nc r="A80" t="inlineStr">
      <is>
        <t>1.2.1.29</t>
      </is>
    </nc>
    <odxf/>
    <ndxf/>
  </rcc>
  <rcc rId="1468" sId="4" odxf="1" dxf="1">
    <nc r="C80" t="inlineStr">
      <is>
        <t>1-2-1-29</t>
      </is>
    </nc>
    <odxf/>
    <ndxf/>
  </rcc>
  <rcc rId="1469" sId="4" odxf="1" dxf="1" numFmtId="4">
    <nc r="D80">
      <v>0</v>
    </nc>
    <odxf/>
    <ndxf/>
  </rcc>
  <rcc rId="1470" sId="4" odxf="1" dxf="1" numFmtId="4">
    <nc r="E80">
      <v>0</v>
    </nc>
    <odxf/>
    <ndxf/>
  </rcc>
  <rcc rId="1471" sId="4" odxf="1" dxf="1" numFmtId="4">
    <nc r="F80">
      <v>0</v>
    </nc>
    <odxf/>
    <ndxf/>
  </rcc>
  <rcc rId="1472" sId="4" odxf="1" dxf="1" numFmtId="4">
    <nc r="G80">
      <v>0</v>
    </nc>
    <odxf/>
    <ndxf/>
  </rcc>
  <rcc rId="1473" sId="4" odxf="1" dxf="1" numFmtId="4">
    <nc r="H80">
      <v>0</v>
    </nc>
    <odxf/>
    <ndxf/>
  </rcc>
  <rcc rId="1474" sId="4" odxf="1" dxf="1" numFmtId="4">
    <nc r="I80">
      <v>0</v>
    </nc>
    <odxf/>
    <ndxf/>
  </rcc>
  <rcc rId="1475" sId="4" odxf="1" dxf="1" numFmtId="4">
    <nc r="J80">
      <v>0</v>
    </nc>
    <odxf/>
    <ndxf/>
  </rcc>
  <rcc rId="1476" sId="4" odxf="1" dxf="1" numFmtId="4">
    <nc r="K80">
      <v>0</v>
    </nc>
    <odxf/>
    <ndxf/>
  </rcc>
  <rcc rId="1477" sId="4" odxf="1" dxf="1" numFmtId="4">
    <nc r="L80">
      <v>0</v>
    </nc>
    <odxf/>
    <ndxf/>
  </rcc>
  <rcc rId="1478" sId="4" odxf="1" dxf="1" numFmtId="4">
    <nc r="M80">
      <v>0</v>
    </nc>
    <odxf/>
    <ndxf/>
  </rcc>
  <rcc rId="1479" sId="4" odxf="1" dxf="1" numFmtId="4">
    <nc r="N80">
      <v>0</v>
    </nc>
    <odxf/>
    <ndxf/>
  </rcc>
  <rcc rId="1480" sId="4" odxf="1" dxf="1" numFmtId="4">
    <nc r="O80">
      <v>0</v>
    </nc>
    <odxf/>
    <ndxf/>
  </rcc>
  <rcc rId="1481" sId="4" odxf="1" dxf="1" numFmtId="4">
    <nc r="P80">
      <v>0</v>
    </nc>
    <odxf/>
    <ndxf/>
  </rcc>
  <rcc rId="1482" sId="4" odxf="1" dxf="1" numFmtId="4">
    <nc r="Q80">
      <v>0</v>
    </nc>
    <odxf/>
    <ndxf/>
  </rcc>
  <rcc rId="1483" sId="4" odxf="1" dxf="1" numFmtId="4">
    <nc r="R80">
      <v>0</v>
    </nc>
    <odxf/>
    <ndxf/>
  </rcc>
  <rcc rId="1484" sId="4" odxf="1" dxf="1" numFmtId="4">
    <nc r="S80">
      <v>0</v>
    </nc>
    <odxf/>
    <ndxf/>
  </rcc>
  <rcc rId="1485" sId="4" odxf="1" dxf="1" numFmtId="4">
    <nc r="T80">
      <v>0</v>
    </nc>
    <odxf/>
    <ndxf/>
  </rcc>
  <rcc rId="1486" sId="4" odxf="1" dxf="1" numFmtId="4">
    <nc r="U80">
      <v>0</v>
    </nc>
    <odxf/>
    <ndxf/>
  </rcc>
  <rcc rId="1487" sId="4" odxf="1" dxf="1" numFmtId="4">
    <nc r="V80">
      <v>0</v>
    </nc>
    <odxf/>
    <ndxf/>
  </rcc>
  <rcc rId="1488" sId="4" odxf="1" dxf="1" numFmtId="4">
    <nc r="W80">
      <v>0</v>
    </nc>
    <odxf/>
    <ndxf/>
  </rcc>
  <rcc rId="1489" sId="4" odxf="1" dxf="1" numFmtId="4">
    <nc r="X80">
      <v>0</v>
    </nc>
    <odxf/>
    <ndxf/>
  </rcc>
  <rcc rId="1490" sId="4" odxf="1" dxf="1" numFmtId="4">
    <nc r="Y80">
      <v>0</v>
    </nc>
    <odxf/>
    <ndxf/>
  </rcc>
  <rcc rId="1491" sId="4" odxf="1" dxf="1" numFmtId="4">
    <nc r="Z80">
      <v>0</v>
    </nc>
    <odxf/>
    <ndxf/>
  </rcc>
  <rcc rId="1492" sId="4" odxf="1" dxf="1" numFmtId="4">
    <nc r="AA80">
      <v>0</v>
    </nc>
    <odxf/>
    <ndxf/>
  </rcc>
  <rcc rId="1493" sId="4" odxf="1" dxf="1" numFmtId="4">
    <nc r="AB80">
      <v>0</v>
    </nc>
    <odxf/>
    <ndxf/>
  </rcc>
  <rcc rId="1494" sId="4" odxf="1" dxf="1" numFmtId="4">
    <nc r="AC80">
      <v>0</v>
    </nc>
    <odxf/>
    <ndxf/>
  </rcc>
  <rcc rId="1495" sId="4" odxf="1" dxf="1" numFmtId="4">
    <nc r="AD80">
      <v>0</v>
    </nc>
    <odxf/>
    <ndxf/>
  </rcc>
  <rcc rId="1496" sId="4" odxf="1" dxf="1" numFmtId="4">
    <nc r="AE80">
      <v>0</v>
    </nc>
    <odxf/>
    <ndxf/>
  </rcc>
  <rcc rId="1497" sId="4" odxf="1" dxf="1" numFmtId="4">
    <nc r="AF80">
      <v>0</v>
    </nc>
    <odxf/>
    <ndxf/>
  </rcc>
  <rcc rId="1498" sId="4" odxf="1" dxf="1" numFmtId="4">
    <nc r="AG80">
      <v>0</v>
    </nc>
    <odxf/>
    <ndxf/>
  </rcc>
  <rcc rId="1499" sId="4" odxf="1" dxf="1" numFmtId="4">
    <nc r="AH80">
      <v>0</v>
    </nc>
    <odxf/>
    <ndxf/>
  </rcc>
  <rcc rId="1500" sId="4" odxf="1" dxf="1" numFmtId="4">
    <nc r="AI80">
      <v>0</v>
    </nc>
    <odxf/>
    <ndxf/>
  </rcc>
  <rcc rId="1501" sId="4" odxf="1" dxf="1" numFmtId="4">
    <nc r="AJ80">
      <v>0</v>
    </nc>
    <odxf/>
    <ndxf/>
  </rcc>
  <rcc rId="1502" sId="4" odxf="1" dxf="1" numFmtId="4">
    <nc r="AK80">
      <v>0</v>
    </nc>
    <odxf/>
    <ndxf/>
  </rcc>
  <rcc rId="1503" sId="4" odxf="1" dxf="1" numFmtId="4">
    <nc r="AL80">
      <v>0</v>
    </nc>
    <odxf/>
    <ndxf/>
  </rcc>
  <rcc rId="1504" sId="4" odxf="1" dxf="1" numFmtId="4">
    <nc r="AM80">
      <v>0</v>
    </nc>
    <odxf/>
    <ndxf/>
  </rcc>
  <rcc rId="1505" sId="4" odxf="1" dxf="1" numFmtId="4">
    <nc r="AN80">
      <v>0</v>
    </nc>
    <odxf/>
    <ndxf/>
  </rcc>
  <rcc rId="1506" sId="4" odxf="1" dxf="1" numFmtId="4">
    <nc r="AO80">
      <v>0</v>
    </nc>
    <odxf/>
    <ndxf/>
  </rcc>
  <rcc rId="1507" sId="4" odxf="1" dxf="1" numFmtId="4">
    <nc r="AP80">
      <v>0</v>
    </nc>
    <odxf/>
    <ndxf/>
  </rcc>
  <rcc rId="1508" sId="4" odxf="1" dxf="1" numFmtId="4">
    <nc r="AQ80">
      <v>0</v>
    </nc>
    <odxf/>
    <ndxf/>
  </rcc>
  <rcc rId="1509" sId="4" odxf="1" dxf="1" numFmtId="4">
    <nc r="AR80">
      <v>0</v>
    </nc>
    <odxf/>
    <ndxf/>
  </rcc>
  <rcc rId="1510" sId="4" odxf="1" dxf="1" numFmtId="4">
    <nc r="AS80">
      <v>0</v>
    </nc>
    <odxf/>
    <ndxf/>
  </rcc>
  <rcc rId="1511" sId="4" odxf="1" dxf="1" numFmtId="4">
    <nc r="AT80">
      <v>0</v>
    </nc>
    <odxf/>
    <ndxf/>
  </rcc>
  <rcc rId="1512" sId="4" odxf="1" dxf="1">
    <nc r="A81" t="inlineStr">
      <is>
        <t>1.2.1.30</t>
      </is>
    </nc>
    <odxf/>
    <ndxf/>
  </rcc>
  <rcc rId="1513" sId="4" odxf="1" dxf="1">
    <nc r="C81" t="inlineStr">
      <is>
        <t>1-2-1-30</t>
      </is>
    </nc>
    <odxf/>
    <ndxf/>
  </rcc>
  <rcc rId="1514" sId="4" odxf="1" dxf="1" numFmtId="4">
    <nc r="D81">
      <v>0</v>
    </nc>
    <odxf/>
    <ndxf/>
  </rcc>
  <rcc rId="1515" sId="4" odxf="1" dxf="1" numFmtId="4">
    <nc r="E81">
      <v>0</v>
    </nc>
    <odxf/>
    <ndxf/>
  </rcc>
  <rcc rId="1516" sId="4" odxf="1" dxf="1" numFmtId="4">
    <nc r="F81">
      <v>0</v>
    </nc>
    <odxf/>
    <ndxf/>
  </rcc>
  <rcc rId="1517" sId="4" odxf="1" dxf="1" numFmtId="4">
    <nc r="G81">
      <v>0</v>
    </nc>
    <odxf/>
    <ndxf/>
  </rcc>
  <rcc rId="1518" sId="4" odxf="1" dxf="1" numFmtId="4">
    <nc r="H81">
      <v>0</v>
    </nc>
    <odxf/>
    <ndxf/>
  </rcc>
  <rcc rId="1519" sId="4" odxf="1" dxf="1" numFmtId="4">
    <nc r="I81">
      <v>0</v>
    </nc>
    <odxf/>
    <ndxf/>
  </rcc>
  <rcc rId="1520" sId="4" odxf="1" dxf="1" numFmtId="4">
    <nc r="J81">
      <v>0</v>
    </nc>
    <odxf/>
    <ndxf/>
  </rcc>
  <rcc rId="1521" sId="4" odxf="1" dxf="1" numFmtId="4">
    <nc r="K81">
      <v>0</v>
    </nc>
    <odxf/>
    <ndxf/>
  </rcc>
  <rcc rId="1522" sId="4" odxf="1" dxf="1" numFmtId="4">
    <nc r="L81">
      <v>0</v>
    </nc>
    <odxf/>
    <ndxf/>
  </rcc>
  <rcc rId="1523" sId="4" odxf="1" dxf="1" numFmtId="4">
    <nc r="M81">
      <v>0</v>
    </nc>
    <odxf/>
    <ndxf/>
  </rcc>
  <rcc rId="1524" sId="4" odxf="1" dxf="1" numFmtId="4">
    <nc r="N81">
      <v>0</v>
    </nc>
    <odxf/>
    <ndxf/>
  </rcc>
  <rcc rId="1525" sId="4" odxf="1" dxf="1" numFmtId="4">
    <nc r="O81">
      <v>0</v>
    </nc>
    <odxf/>
    <ndxf/>
  </rcc>
  <rcc rId="1526" sId="4" odxf="1" dxf="1" numFmtId="4">
    <nc r="P81">
      <v>0</v>
    </nc>
    <odxf/>
    <ndxf/>
  </rcc>
  <rcc rId="1527" sId="4" odxf="1" dxf="1" numFmtId="4">
    <nc r="Q81">
      <v>0</v>
    </nc>
    <odxf/>
    <ndxf/>
  </rcc>
  <rcc rId="1528" sId="4" odxf="1" dxf="1" numFmtId="4">
    <nc r="R81">
      <v>0</v>
    </nc>
    <odxf/>
    <ndxf/>
  </rcc>
  <rcc rId="1529" sId="4" odxf="1" dxf="1" numFmtId="4">
    <nc r="S81">
      <v>0</v>
    </nc>
    <odxf/>
    <ndxf/>
  </rcc>
  <rcc rId="1530" sId="4" odxf="1" dxf="1" numFmtId="4">
    <nc r="T81">
      <v>0</v>
    </nc>
    <odxf/>
    <ndxf/>
  </rcc>
  <rcc rId="1531" sId="4" odxf="1" dxf="1" numFmtId="4">
    <nc r="U81">
      <v>0</v>
    </nc>
    <odxf/>
    <ndxf/>
  </rcc>
  <rcc rId="1532" sId="4" odxf="1" dxf="1" numFmtId="4">
    <nc r="V81">
      <v>0</v>
    </nc>
    <odxf/>
    <ndxf/>
  </rcc>
  <rcc rId="1533" sId="4" odxf="1" dxf="1" numFmtId="4">
    <nc r="W81">
      <v>0</v>
    </nc>
    <odxf/>
    <ndxf/>
  </rcc>
  <rcc rId="1534" sId="4" odxf="1" dxf="1" numFmtId="4">
    <nc r="X81">
      <v>0</v>
    </nc>
    <odxf/>
    <ndxf/>
  </rcc>
  <rcc rId="1535" sId="4" odxf="1" dxf="1" numFmtId="4">
    <nc r="Y81">
      <v>0</v>
    </nc>
    <odxf/>
    <ndxf/>
  </rcc>
  <rcc rId="1536" sId="4" odxf="1" dxf="1" numFmtId="4">
    <nc r="Z81">
      <v>0</v>
    </nc>
    <odxf/>
    <ndxf/>
  </rcc>
  <rcc rId="1537" sId="4" odxf="1" dxf="1" numFmtId="4">
    <nc r="AA81">
      <v>0</v>
    </nc>
    <odxf/>
    <ndxf/>
  </rcc>
  <rcc rId="1538" sId="4" odxf="1" dxf="1" numFmtId="4">
    <nc r="AB81">
      <v>0</v>
    </nc>
    <odxf/>
    <ndxf/>
  </rcc>
  <rcc rId="1539" sId="4" odxf="1" dxf="1" numFmtId="4">
    <nc r="AC81">
      <v>0</v>
    </nc>
    <odxf/>
    <ndxf/>
  </rcc>
  <rcc rId="1540" sId="4" odxf="1" dxf="1" numFmtId="4">
    <nc r="AD81">
      <v>0</v>
    </nc>
    <odxf/>
    <ndxf/>
  </rcc>
  <rcc rId="1541" sId="4" odxf="1" dxf="1" numFmtId="4">
    <nc r="AE81">
      <v>0</v>
    </nc>
    <odxf/>
    <ndxf/>
  </rcc>
  <rcc rId="1542" sId="4" odxf="1" dxf="1" numFmtId="4">
    <nc r="AF81">
      <v>0</v>
    </nc>
    <odxf/>
    <ndxf/>
  </rcc>
  <rcc rId="1543" sId="4" odxf="1" dxf="1" numFmtId="4">
    <nc r="AG81">
      <v>0</v>
    </nc>
    <odxf/>
    <ndxf/>
  </rcc>
  <rcc rId="1544" sId="4" odxf="1" dxf="1" numFmtId="4">
    <nc r="AH81">
      <v>0</v>
    </nc>
    <odxf/>
    <ndxf/>
  </rcc>
  <rcc rId="1545" sId="4" odxf="1" dxf="1" numFmtId="4">
    <nc r="AI81">
      <v>0</v>
    </nc>
    <odxf/>
    <ndxf/>
  </rcc>
  <rcc rId="1546" sId="4" odxf="1" dxf="1" numFmtId="4">
    <nc r="AJ81">
      <v>0</v>
    </nc>
    <odxf/>
    <ndxf/>
  </rcc>
  <rcc rId="1547" sId="4" odxf="1" dxf="1" numFmtId="4">
    <nc r="AK81">
      <v>0</v>
    </nc>
    <odxf/>
    <ndxf/>
  </rcc>
  <rcc rId="1548" sId="4" odxf="1" dxf="1" numFmtId="4">
    <nc r="AL81">
      <v>0</v>
    </nc>
    <odxf/>
    <ndxf/>
  </rcc>
  <rcc rId="1549" sId="4" odxf="1" dxf="1" numFmtId="4">
    <nc r="AM81">
      <v>0</v>
    </nc>
    <odxf/>
    <ndxf/>
  </rcc>
  <rcc rId="1550" sId="4" odxf="1" dxf="1" numFmtId="4">
    <nc r="AN81">
      <v>0</v>
    </nc>
    <odxf/>
    <ndxf/>
  </rcc>
  <rcc rId="1551" sId="4" odxf="1" dxf="1" numFmtId="4">
    <nc r="AO81">
      <v>0</v>
    </nc>
    <odxf/>
    <ndxf/>
  </rcc>
  <rcc rId="1552" sId="4" odxf="1" dxf="1" numFmtId="4">
    <nc r="AP81">
      <v>0</v>
    </nc>
    <odxf/>
    <ndxf/>
  </rcc>
  <rcc rId="1553" sId="4" odxf="1" dxf="1" numFmtId="4">
    <nc r="AQ81">
      <v>0</v>
    </nc>
    <odxf/>
    <ndxf/>
  </rcc>
  <rcc rId="1554" sId="4" odxf="1" dxf="1" numFmtId="4">
    <nc r="AR81">
      <v>0</v>
    </nc>
    <odxf/>
    <ndxf/>
  </rcc>
  <rcc rId="1555" sId="4" odxf="1" dxf="1" numFmtId="4">
    <nc r="AS81">
      <v>0</v>
    </nc>
    <odxf/>
    <ndxf/>
  </rcc>
  <rcc rId="1556" sId="4" odxf="1" dxf="1" numFmtId="4">
    <nc r="AT81">
      <v>0</v>
    </nc>
    <odxf/>
    <ndxf/>
  </rcc>
  <rcc rId="1557" sId="4" odxf="1" dxf="1">
    <nc r="A82" t="inlineStr">
      <is>
        <t>1.2.1.31</t>
      </is>
    </nc>
    <odxf/>
    <ndxf/>
  </rcc>
  <rcc rId="1558" sId="4" odxf="1" dxf="1">
    <nc r="C82" t="inlineStr">
      <is>
        <t>1-2-1-31</t>
      </is>
    </nc>
    <odxf/>
    <ndxf/>
  </rcc>
  <rcc rId="1559" sId="4" odxf="1" dxf="1" numFmtId="4">
    <nc r="D82">
      <v>0</v>
    </nc>
    <odxf/>
    <ndxf/>
  </rcc>
  <rcc rId="1560" sId="4" odxf="1" dxf="1" numFmtId="4">
    <nc r="E82">
      <v>0</v>
    </nc>
    <odxf/>
    <ndxf/>
  </rcc>
  <rcc rId="1561" sId="4" odxf="1" dxf="1" numFmtId="4">
    <nc r="F82">
      <v>0</v>
    </nc>
    <odxf/>
    <ndxf/>
  </rcc>
  <rcc rId="1562" sId="4" odxf="1" dxf="1" numFmtId="4">
    <nc r="G82">
      <v>0</v>
    </nc>
    <odxf/>
    <ndxf/>
  </rcc>
  <rcc rId="1563" sId="4" odxf="1" dxf="1" numFmtId="4">
    <nc r="H82">
      <v>0</v>
    </nc>
    <odxf/>
    <ndxf/>
  </rcc>
  <rcc rId="1564" sId="4" odxf="1" dxf="1" numFmtId="4">
    <nc r="I82">
      <v>0</v>
    </nc>
    <odxf/>
    <ndxf/>
  </rcc>
  <rcc rId="1565" sId="4" odxf="1" dxf="1" numFmtId="4">
    <nc r="J82">
      <v>0</v>
    </nc>
    <odxf/>
    <ndxf/>
  </rcc>
  <rcc rId="1566" sId="4" odxf="1" dxf="1" numFmtId="4">
    <nc r="K82">
      <v>0</v>
    </nc>
    <odxf/>
    <ndxf/>
  </rcc>
  <rcc rId="1567" sId="4" odxf="1" dxf="1" numFmtId="4">
    <nc r="L82">
      <v>0</v>
    </nc>
    <odxf/>
    <ndxf/>
  </rcc>
  <rcc rId="1568" sId="4" odxf="1" dxf="1" numFmtId="4">
    <nc r="M82">
      <v>0</v>
    </nc>
    <odxf/>
    <ndxf/>
  </rcc>
  <rcc rId="1569" sId="4" odxf="1" dxf="1" numFmtId="4">
    <nc r="N82">
      <v>0</v>
    </nc>
    <odxf/>
    <ndxf/>
  </rcc>
  <rcc rId="1570" sId="4" odxf="1" dxf="1" numFmtId="4">
    <nc r="O82">
      <v>0</v>
    </nc>
    <odxf/>
    <ndxf/>
  </rcc>
  <rcc rId="1571" sId="4" odxf="1" dxf="1" numFmtId="4">
    <nc r="P82">
      <v>0</v>
    </nc>
    <odxf/>
    <ndxf/>
  </rcc>
  <rcc rId="1572" sId="4" odxf="1" dxf="1" numFmtId="4">
    <nc r="Q82">
      <v>0</v>
    </nc>
    <odxf/>
    <ndxf/>
  </rcc>
  <rcc rId="1573" sId="4" odxf="1" dxf="1" numFmtId="4">
    <nc r="R82">
      <v>0</v>
    </nc>
    <odxf/>
    <ndxf/>
  </rcc>
  <rcc rId="1574" sId="4" odxf="1" dxf="1" numFmtId="4">
    <nc r="S82">
      <v>0</v>
    </nc>
    <odxf/>
    <ndxf/>
  </rcc>
  <rcc rId="1575" sId="4" odxf="1" dxf="1" numFmtId="4">
    <nc r="T82">
      <v>0</v>
    </nc>
    <odxf/>
    <ndxf/>
  </rcc>
  <rcc rId="1576" sId="4" odxf="1" dxf="1" numFmtId="4">
    <nc r="U82">
      <v>0</v>
    </nc>
    <odxf/>
    <ndxf/>
  </rcc>
  <rcc rId="1577" sId="4" odxf="1" dxf="1" numFmtId="4">
    <nc r="V82">
      <v>0</v>
    </nc>
    <odxf/>
    <ndxf/>
  </rcc>
  <rcc rId="1578" sId="4" odxf="1" dxf="1" numFmtId="4">
    <nc r="W82">
      <v>0</v>
    </nc>
    <odxf/>
    <ndxf/>
  </rcc>
  <rcc rId="1579" sId="4" odxf="1" dxf="1" numFmtId="4">
    <nc r="X82">
      <v>0</v>
    </nc>
    <odxf/>
    <ndxf/>
  </rcc>
  <rcc rId="1580" sId="4" odxf="1" dxf="1" numFmtId="4">
    <nc r="Y82">
      <v>0</v>
    </nc>
    <odxf/>
    <ndxf/>
  </rcc>
  <rcc rId="1581" sId="4" odxf="1" dxf="1" numFmtId="4">
    <nc r="Z82">
      <v>0</v>
    </nc>
    <odxf/>
    <ndxf/>
  </rcc>
  <rcc rId="1582" sId="4" odxf="1" dxf="1" numFmtId="4">
    <nc r="AA82">
      <v>0</v>
    </nc>
    <odxf/>
    <ndxf/>
  </rcc>
  <rcc rId="1583" sId="4" odxf="1" dxf="1" numFmtId="4">
    <nc r="AB82">
      <v>0</v>
    </nc>
    <odxf/>
    <ndxf/>
  </rcc>
  <rcc rId="1584" sId="4" odxf="1" dxf="1" numFmtId="4">
    <nc r="AC82">
      <v>0</v>
    </nc>
    <odxf/>
    <ndxf/>
  </rcc>
  <rcc rId="1585" sId="4" odxf="1" dxf="1" numFmtId="4">
    <nc r="AD82">
      <v>0</v>
    </nc>
    <odxf/>
    <ndxf/>
  </rcc>
  <rcc rId="1586" sId="4" odxf="1" dxf="1" numFmtId="4">
    <nc r="AE82">
      <v>0</v>
    </nc>
    <odxf/>
    <ndxf/>
  </rcc>
  <rcc rId="1587" sId="4" odxf="1" dxf="1" numFmtId="4">
    <nc r="AF82">
      <v>0</v>
    </nc>
    <odxf/>
    <ndxf/>
  </rcc>
  <rcc rId="1588" sId="4" odxf="1" dxf="1" numFmtId="4">
    <nc r="AG82">
      <v>0</v>
    </nc>
    <odxf/>
    <ndxf/>
  </rcc>
  <rcc rId="1589" sId="4" odxf="1" dxf="1" numFmtId="4">
    <nc r="AH82">
      <v>0</v>
    </nc>
    <odxf/>
    <ndxf/>
  </rcc>
  <rcc rId="1590" sId="4" odxf="1" dxf="1" numFmtId="4">
    <nc r="AI82">
      <v>0</v>
    </nc>
    <odxf/>
    <ndxf/>
  </rcc>
  <rcc rId="1591" sId="4" odxf="1" dxf="1" numFmtId="4">
    <nc r="AJ82">
      <v>0</v>
    </nc>
    <odxf/>
    <ndxf/>
  </rcc>
  <rcc rId="1592" sId="4" odxf="1" dxf="1" numFmtId="4">
    <nc r="AK82">
      <v>0</v>
    </nc>
    <odxf/>
    <ndxf/>
  </rcc>
  <rcc rId="1593" sId="4" odxf="1" dxf="1" numFmtId="4">
    <nc r="AL82">
      <v>0</v>
    </nc>
    <odxf/>
    <ndxf/>
  </rcc>
  <rcc rId="1594" sId="4" odxf="1" dxf="1" numFmtId="4">
    <nc r="AM82">
      <v>0</v>
    </nc>
    <odxf/>
    <ndxf/>
  </rcc>
  <rcc rId="1595" sId="4" odxf="1" dxf="1" numFmtId="4">
    <nc r="AN82">
      <v>0</v>
    </nc>
    <odxf/>
    <ndxf/>
  </rcc>
  <rcc rId="1596" sId="4" odxf="1" dxf="1" numFmtId="4">
    <nc r="AO82">
      <v>0</v>
    </nc>
    <odxf/>
    <ndxf/>
  </rcc>
  <rcc rId="1597" sId="4" odxf="1" dxf="1" numFmtId="4">
    <nc r="AP82">
      <v>0</v>
    </nc>
    <odxf/>
    <ndxf/>
  </rcc>
  <rcc rId="1598" sId="4" odxf="1" dxf="1" numFmtId="4">
    <nc r="AQ82">
      <v>0</v>
    </nc>
    <odxf/>
    <ndxf/>
  </rcc>
  <rcc rId="1599" sId="4" odxf="1" dxf="1" numFmtId="4">
    <nc r="AR82">
      <v>0</v>
    </nc>
    <odxf/>
    <ndxf/>
  </rcc>
  <rcc rId="1600" sId="4" odxf="1" dxf="1" numFmtId="4">
    <nc r="AS82">
      <v>0</v>
    </nc>
    <odxf/>
    <ndxf/>
  </rcc>
  <rcc rId="1601" sId="4" odxf="1" dxf="1" numFmtId="4">
    <nc r="AT82">
      <v>0</v>
    </nc>
    <odxf/>
    <ndxf/>
  </rcc>
  <rcc rId="1602" sId="4" odxf="1" dxf="1">
    <nc r="A83" t="inlineStr">
      <is>
        <t>1.2.1.32</t>
      </is>
    </nc>
    <odxf/>
    <ndxf/>
  </rcc>
  <rcc rId="1603" sId="4" odxf="1" dxf="1">
    <nc r="C83" t="inlineStr">
      <is>
        <t>1-2-1-32</t>
      </is>
    </nc>
    <odxf/>
    <ndxf/>
  </rcc>
  <rcc rId="1604" sId="4" odxf="1" dxf="1" numFmtId="4">
    <nc r="D83">
      <v>0</v>
    </nc>
    <odxf/>
    <ndxf/>
  </rcc>
  <rcc rId="1605" sId="4" odxf="1" dxf="1" numFmtId="4">
    <nc r="E83">
      <v>0</v>
    </nc>
    <odxf/>
    <ndxf/>
  </rcc>
  <rcc rId="1606" sId="4" odxf="1" dxf="1" numFmtId="4">
    <nc r="F83">
      <v>0</v>
    </nc>
    <odxf/>
    <ndxf/>
  </rcc>
  <rcc rId="1607" sId="4" odxf="1" dxf="1" numFmtId="4">
    <nc r="G83">
      <v>0</v>
    </nc>
    <odxf/>
    <ndxf/>
  </rcc>
  <rcc rId="1608" sId="4" odxf="1" dxf="1" numFmtId="4">
    <nc r="H83">
      <v>0</v>
    </nc>
    <odxf/>
    <ndxf/>
  </rcc>
  <rcc rId="1609" sId="4" odxf="1" dxf="1" numFmtId="4">
    <nc r="I83">
      <v>0</v>
    </nc>
    <odxf/>
    <ndxf/>
  </rcc>
  <rcc rId="1610" sId="4" odxf="1" dxf="1" numFmtId="4">
    <nc r="J83">
      <v>0</v>
    </nc>
    <odxf/>
    <ndxf/>
  </rcc>
  <rcc rId="1611" sId="4" odxf="1" dxf="1" numFmtId="4">
    <nc r="K83">
      <v>0</v>
    </nc>
    <odxf/>
    <ndxf/>
  </rcc>
  <rcc rId="1612" sId="4" odxf="1" dxf="1" numFmtId="4">
    <nc r="L83">
      <v>0</v>
    </nc>
    <odxf/>
    <ndxf/>
  </rcc>
  <rcc rId="1613" sId="4" odxf="1" dxf="1" numFmtId="4">
    <nc r="M83">
      <v>0</v>
    </nc>
    <odxf/>
    <ndxf/>
  </rcc>
  <rcc rId="1614" sId="4" odxf="1" dxf="1" numFmtId="4">
    <nc r="N83">
      <v>0</v>
    </nc>
    <odxf/>
    <ndxf/>
  </rcc>
  <rcc rId="1615" sId="4" odxf="1" dxf="1" numFmtId="4">
    <nc r="O83">
      <v>0</v>
    </nc>
    <odxf/>
    <ndxf/>
  </rcc>
  <rcc rId="1616" sId="4" odxf="1" dxf="1" numFmtId="4">
    <nc r="P83">
      <v>0</v>
    </nc>
    <odxf/>
    <ndxf/>
  </rcc>
  <rcc rId="1617" sId="4" odxf="1" dxf="1" numFmtId="4">
    <nc r="Q83">
      <v>0</v>
    </nc>
    <odxf/>
    <ndxf/>
  </rcc>
  <rcc rId="1618" sId="4" odxf="1" dxf="1" numFmtId="4">
    <nc r="R83">
      <v>0</v>
    </nc>
    <odxf/>
    <ndxf/>
  </rcc>
  <rcc rId="1619" sId="4" odxf="1" dxf="1" numFmtId="4">
    <nc r="S83">
      <v>0</v>
    </nc>
    <odxf/>
    <ndxf/>
  </rcc>
  <rcc rId="1620" sId="4" odxf="1" dxf="1" numFmtId="4">
    <nc r="T83">
      <v>0</v>
    </nc>
    <odxf/>
    <ndxf/>
  </rcc>
  <rcc rId="1621" sId="4" odxf="1" dxf="1" numFmtId="4">
    <nc r="U83">
      <v>0</v>
    </nc>
    <odxf/>
    <ndxf/>
  </rcc>
  <rcc rId="1622" sId="4" odxf="1" dxf="1" numFmtId="4">
    <nc r="V83">
      <v>0</v>
    </nc>
    <odxf/>
    <ndxf/>
  </rcc>
  <rcc rId="1623" sId="4" odxf="1" dxf="1" numFmtId="4">
    <nc r="W83">
      <v>0</v>
    </nc>
    <odxf/>
    <ndxf/>
  </rcc>
  <rcc rId="1624" sId="4" odxf="1" dxf="1" numFmtId="4">
    <nc r="X83">
      <v>0</v>
    </nc>
    <odxf/>
    <ndxf/>
  </rcc>
  <rcc rId="1625" sId="4" odxf="1" dxf="1" numFmtId="4">
    <nc r="Y83">
      <v>0</v>
    </nc>
    <odxf/>
    <ndxf/>
  </rcc>
  <rcc rId="1626" sId="4" odxf="1" dxf="1" numFmtId="4">
    <nc r="Z83">
      <v>0</v>
    </nc>
    <odxf/>
    <ndxf/>
  </rcc>
  <rcc rId="1627" sId="4" odxf="1" dxf="1" numFmtId="4">
    <nc r="AA83">
      <v>0</v>
    </nc>
    <odxf/>
    <ndxf/>
  </rcc>
  <rcc rId="1628" sId="4" odxf="1" dxf="1" numFmtId="4">
    <nc r="AB83">
      <v>0</v>
    </nc>
    <odxf/>
    <ndxf/>
  </rcc>
  <rcc rId="1629" sId="4" odxf="1" dxf="1" numFmtId="4">
    <nc r="AC83">
      <v>0</v>
    </nc>
    <odxf/>
    <ndxf/>
  </rcc>
  <rcc rId="1630" sId="4" odxf="1" dxf="1" numFmtId="4">
    <nc r="AD83">
      <v>0</v>
    </nc>
    <odxf/>
    <ndxf/>
  </rcc>
  <rcc rId="1631" sId="4" odxf="1" dxf="1" numFmtId="4">
    <nc r="AE83">
      <v>0</v>
    </nc>
    <odxf/>
    <ndxf/>
  </rcc>
  <rcc rId="1632" sId="4" odxf="1" dxf="1" numFmtId="4">
    <nc r="AF83">
      <v>0</v>
    </nc>
    <odxf/>
    <ndxf/>
  </rcc>
  <rcc rId="1633" sId="4" odxf="1" dxf="1" numFmtId="4">
    <nc r="AG83">
      <v>0</v>
    </nc>
    <odxf/>
    <ndxf/>
  </rcc>
  <rcc rId="1634" sId="4" odxf="1" dxf="1" numFmtId="4">
    <nc r="AH83">
      <v>0</v>
    </nc>
    <odxf/>
    <ndxf/>
  </rcc>
  <rcc rId="1635" sId="4" odxf="1" dxf="1" numFmtId="4">
    <nc r="AI83">
      <v>0</v>
    </nc>
    <odxf/>
    <ndxf/>
  </rcc>
  <rcc rId="1636" sId="4" odxf="1" dxf="1" numFmtId="4">
    <nc r="AJ83">
      <v>0</v>
    </nc>
    <odxf/>
    <ndxf/>
  </rcc>
  <rcc rId="1637" sId="4" odxf="1" dxf="1" numFmtId="4">
    <nc r="AK83">
      <v>0</v>
    </nc>
    <odxf/>
    <ndxf/>
  </rcc>
  <rcc rId="1638" sId="4" odxf="1" dxf="1" numFmtId="4">
    <nc r="AL83">
      <v>0</v>
    </nc>
    <odxf/>
    <ndxf/>
  </rcc>
  <rcc rId="1639" sId="4" odxf="1" dxf="1" numFmtId="4">
    <nc r="AM83">
      <v>0</v>
    </nc>
    <odxf/>
    <ndxf/>
  </rcc>
  <rcc rId="1640" sId="4" odxf="1" dxf="1" numFmtId="4">
    <nc r="AN83">
      <v>0</v>
    </nc>
    <odxf/>
    <ndxf/>
  </rcc>
  <rcc rId="1641" sId="4" odxf="1" dxf="1" numFmtId="4">
    <nc r="AO83">
      <v>0</v>
    </nc>
    <odxf/>
    <ndxf/>
  </rcc>
  <rcc rId="1642" sId="4" odxf="1" dxf="1" numFmtId="4">
    <nc r="AP83">
      <v>0</v>
    </nc>
    <odxf/>
    <ndxf/>
  </rcc>
  <rcc rId="1643" sId="4" odxf="1" dxf="1" numFmtId="4">
    <nc r="AQ83">
      <v>0</v>
    </nc>
    <odxf/>
    <ndxf/>
  </rcc>
  <rcc rId="1644" sId="4" odxf="1" dxf="1" numFmtId="4">
    <nc r="AR83">
      <v>0</v>
    </nc>
    <odxf/>
    <ndxf/>
  </rcc>
  <rcc rId="1645" sId="4" odxf="1" dxf="1" numFmtId="4">
    <nc r="AS83">
      <v>0</v>
    </nc>
    <odxf/>
    <ndxf/>
  </rcc>
  <rcc rId="1646" sId="4" odxf="1" dxf="1" numFmtId="4">
    <nc r="AT83">
      <v>0</v>
    </nc>
    <odxf/>
    <ndxf/>
  </rcc>
  <rrc rId="1647" sId="5" ref="A77:XFD77" action="insertRow"/>
  <rrc rId="1648" sId="5" ref="A77:XFD84" action="insertRow"/>
  <rcc rId="1649" sId="5" odxf="1" dxf="1">
    <nc r="A77" t="inlineStr">
      <is>
        <t>1.2.1.25</t>
      </is>
    </nc>
    <odxf/>
    <ndxf/>
  </rcc>
  <rcc rId="1650" sId="5" odxf="1" dxf="1">
    <nc r="C77" t="inlineStr">
      <is>
        <t>1-2-1-25</t>
      </is>
    </nc>
    <odxf/>
    <ndxf/>
  </rcc>
  <rcc rId="1651" sId="5" odxf="1" dxf="1" numFmtId="4">
    <nc r="D77">
      <v>0</v>
    </nc>
    <odxf/>
    <ndxf/>
  </rcc>
  <rcc rId="1652" sId="5" odxf="1" dxf="1" numFmtId="4">
    <nc r="E77">
      <v>0</v>
    </nc>
    <odxf/>
    <ndxf/>
  </rcc>
  <rcc rId="1653" sId="5" odxf="1" dxf="1" numFmtId="4">
    <nc r="F77">
      <v>0</v>
    </nc>
    <odxf/>
    <ndxf/>
  </rcc>
  <rcc rId="1654" sId="5" odxf="1" dxf="1" numFmtId="4">
    <nc r="G77">
      <v>0</v>
    </nc>
    <odxf/>
    <ndxf/>
  </rcc>
  <rcc rId="1655" sId="5" odxf="1" dxf="1" numFmtId="4">
    <nc r="H77">
      <v>0</v>
    </nc>
    <odxf/>
    <ndxf/>
  </rcc>
  <rcc rId="1656" sId="5" odxf="1" dxf="1" numFmtId="4">
    <nc r="I77">
      <v>0</v>
    </nc>
    <odxf/>
    <ndxf/>
  </rcc>
  <rcc rId="1657" sId="5" odxf="1" dxf="1" numFmtId="4">
    <nc r="J77">
      <v>0</v>
    </nc>
    <odxf/>
    <ndxf/>
  </rcc>
  <rcc rId="1658" sId="5" odxf="1" dxf="1" numFmtId="4">
    <nc r="K77">
      <v>0</v>
    </nc>
    <odxf/>
    <ndxf/>
  </rcc>
  <rcc rId="1659" sId="5" odxf="1" dxf="1" numFmtId="4">
    <nc r="L77">
      <v>0</v>
    </nc>
    <odxf/>
    <ndxf/>
  </rcc>
  <rcc rId="1660" sId="5" odxf="1" dxf="1" numFmtId="4">
    <nc r="M77">
      <v>0</v>
    </nc>
    <odxf/>
    <ndxf/>
  </rcc>
  <rcc rId="1661" sId="5" odxf="1" dxf="1" numFmtId="4">
    <nc r="N77">
      <v>0</v>
    </nc>
    <odxf/>
    <ndxf/>
  </rcc>
  <rcc rId="1662" sId="5" odxf="1" dxf="1" numFmtId="4">
    <nc r="O77">
      <v>0</v>
    </nc>
    <odxf/>
    <ndxf/>
  </rcc>
  <rcc rId="1663" sId="5" odxf="1" dxf="1" numFmtId="4">
    <nc r="P77">
      <v>0</v>
    </nc>
    <odxf/>
    <ndxf/>
  </rcc>
  <rcc rId="1664" sId="5" odxf="1" dxf="1" numFmtId="4">
    <nc r="Q77">
      <v>0</v>
    </nc>
    <odxf/>
    <ndxf/>
  </rcc>
  <rcc rId="1665" sId="5" odxf="1" dxf="1" numFmtId="4">
    <nc r="R77">
      <v>0</v>
    </nc>
    <odxf/>
    <ndxf/>
  </rcc>
  <rcc rId="1666" sId="5" odxf="1" dxf="1" numFmtId="4">
    <nc r="S77">
      <v>0</v>
    </nc>
    <odxf/>
    <ndxf/>
  </rcc>
  <rcc rId="1667" sId="5" odxf="1" dxf="1" numFmtId="4">
    <nc r="T77">
      <v>0</v>
    </nc>
    <odxf/>
    <ndxf/>
  </rcc>
  <rcc rId="1668" sId="5" odxf="1" dxf="1" numFmtId="4">
    <nc r="U77">
      <v>0</v>
    </nc>
    <odxf/>
    <ndxf/>
  </rcc>
  <rcc rId="1669" sId="5" odxf="1" dxf="1" numFmtId="4">
    <nc r="V77">
      <v>0</v>
    </nc>
    <odxf/>
    <ndxf/>
  </rcc>
  <rcc rId="1670" sId="5" odxf="1" dxf="1" numFmtId="4">
    <nc r="W77">
      <v>0</v>
    </nc>
    <odxf/>
    <ndxf/>
  </rcc>
  <rcc rId="1671" sId="5" odxf="1" dxf="1" numFmtId="4">
    <nc r="X77">
      <v>0</v>
    </nc>
    <odxf/>
    <ndxf/>
  </rcc>
  <rcc rId="1672" sId="5" odxf="1" dxf="1" numFmtId="4">
    <nc r="Y77">
      <v>0</v>
    </nc>
    <odxf/>
    <ndxf/>
  </rcc>
  <rcc rId="1673" sId="5" odxf="1" dxf="1" numFmtId="4">
    <nc r="Z77">
      <v>0</v>
    </nc>
    <odxf/>
    <ndxf/>
  </rcc>
  <rcc rId="1674" sId="5" odxf="1" dxf="1" numFmtId="4">
    <nc r="AA77">
      <v>0</v>
    </nc>
    <odxf/>
    <ndxf/>
  </rcc>
  <rcc rId="1675" sId="5" odxf="1" dxf="1" numFmtId="4">
    <nc r="AB77">
      <v>0</v>
    </nc>
    <odxf/>
    <ndxf/>
  </rcc>
  <rcc rId="1676" sId="5" odxf="1" dxf="1" numFmtId="4">
    <nc r="AC77">
      <v>0</v>
    </nc>
    <odxf/>
    <ndxf/>
  </rcc>
  <rcc rId="1677" sId="5" odxf="1" dxf="1" numFmtId="4">
    <nc r="AD77">
      <v>0</v>
    </nc>
    <odxf/>
    <ndxf/>
  </rcc>
  <rcc rId="1678" sId="5" odxf="1" dxf="1" numFmtId="4">
    <nc r="AE77">
      <v>0</v>
    </nc>
    <odxf/>
    <ndxf/>
  </rcc>
  <rcc rId="1679" sId="5" odxf="1" dxf="1" numFmtId="4">
    <nc r="AF77">
      <v>0</v>
    </nc>
    <odxf/>
    <ndxf/>
  </rcc>
  <rcc rId="1680" sId="5" odxf="1" dxf="1" numFmtId="4">
    <nc r="AG77">
      <v>0</v>
    </nc>
    <odxf/>
    <ndxf/>
  </rcc>
  <rcc rId="1681" sId="5" odxf="1" dxf="1" numFmtId="4">
    <nc r="AH77">
      <v>0</v>
    </nc>
    <odxf/>
    <ndxf/>
  </rcc>
  <rcc rId="1682" sId="5" odxf="1" dxf="1" numFmtId="4">
    <nc r="AI77">
      <v>0</v>
    </nc>
    <odxf/>
    <ndxf/>
  </rcc>
  <rcc rId="1683" sId="5" odxf="1" dxf="1" numFmtId="4">
    <nc r="AJ77">
      <v>0</v>
    </nc>
    <odxf/>
    <ndxf/>
  </rcc>
  <rcc rId="1684" sId="5" odxf="1" dxf="1" numFmtId="4">
    <nc r="AK77">
      <v>0</v>
    </nc>
    <odxf/>
    <ndxf/>
  </rcc>
  <rcc rId="1685" sId="5" odxf="1" dxf="1" numFmtId="4">
    <nc r="AL77">
      <v>0</v>
    </nc>
    <odxf/>
    <ndxf/>
  </rcc>
  <rcc rId="1686" sId="5" odxf="1" dxf="1" numFmtId="4">
    <nc r="AM77">
      <v>0</v>
    </nc>
    <odxf/>
    <ndxf/>
  </rcc>
  <rcc rId="1687" sId="5" odxf="1" dxf="1" numFmtId="4">
    <nc r="AN77">
      <v>0</v>
    </nc>
    <odxf/>
    <ndxf/>
  </rcc>
  <rcc rId="1688" sId="5" odxf="1" dxf="1" numFmtId="4">
    <nc r="AO77">
      <v>0</v>
    </nc>
    <odxf/>
    <ndxf/>
  </rcc>
  <rcc rId="1689" sId="5" odxf="1" dxf="1" numFmtId="4">
    <nc r="AP77">
      <v>0</v>
    </nc>
    <odxf/>
    <ndxf/>
  </rcc>
  <rcc rId="1690" sId="5" odxf="1" dxf="1" numFmtId="4">
    <nc r="AQ77">
      <v>0</v>
    </nc>
    <odxf/>
    <ndxf/>
  </rcc>
  <rcc rId="1691" sId="5" odxf="1" dxf="1" numFmtId="4">
    <nc r="AR77">
      <v>0</v>
    </nc>
    <odxf/>
    <ndxf/>
  </rcc>
  <rcc rId="1692" sId="5" odxf="1" dxf="1" numFmtId="4">
    <nc r="AS77">
      <v>0</v>
    </nc>
    <odxf/>
    <ndxf/>
  </rcc>
  <rcc rId="1693" sId="5" odxf="1" dxf="1" numFmtId="4">
    <nc r="AT77">
      <v>0</v>
    </nc>
    <odxf/>
    <ndxf/>
  </rcc>
  <rfmt sheetId="5" sqref="AU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V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W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X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Y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Z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A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B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C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D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E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F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G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H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I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J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K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L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M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N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O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P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Q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R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S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T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U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V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W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X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Y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Z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A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B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C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D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E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F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G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H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I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J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K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L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M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N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O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P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77:XFD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1694" sId="5" odxf="1" dxf="1">
    <nc r="A78" t="inlineStr">
      <is>
        <t>1.2.1.26</t>
      </is>
    </nc>
    <odxf/>
    <ndxf/>
  </rcc>
  <rcc rId="1695" sId="5" odxf="1" dxf="1">
    <nc r="C78" t="inlineStr">
      <is>
        <t>1-2-1-26</t>
      </is>
    </nc>
    <odxf/>
    <ndxf/>
  </rcc>
  <rcc rId="1696" sId="5" odxf="1" dxf="1" numFmtId="4">
    <nc r="D78">
      <v>0</v>
    </nc>
    <odxf/>
    <ndxf/>
  </rcc>
  <rcc rId="1697" sId="5" odxf="1" dxf="1" numFmtId="4">
    <nc r="E78">
      <v>0</v>
    </nc>
    <odxf/>
    <ndxf/>
  </rcc>
  <rcc rId="1698" sId="5" odxf="1" dxf="1" numFmtId="4">
    <nc r="F78">
      <v>0</v>
    </nc>
    <odxf/>
    <ndxf/>
  </rcc>
  <rcc rId="1699" sId="5" odxf="1" dxf="1" numFmtId="4">
    <nc r="G78">
      <v>0</v>
    </nc>
    <odxf/>
    <ndxf/>
  </rcc>
  <rcc rId="1700" sId="5" odxf="1" dxf="1" numFmtId="4">
    <nc r="H78">
      <v>0</v>
    </nc>
    <odxf/>
    <ndxf/>
  </rcc>
  <rcc rId="1701" sId="5" odxf="1" dxf="1" numFmtId="4">
    <nc r="I78">
      <v>0</v>
    </nc>
    <odxf/>
    <ndxf/>
  </rcc>
  <rcc rId="1702" sId="5" odxf="1" dxf="1" numFmtId="4">
    <nc r="J78">
      <v>0</v>
    </nc>
    <odxf/>
    <ndxf/>
  </rcc>
  <rcc rId="1703" sId="5" odxf="1" dxf="1" numFmtId="4">
    <nc r="K78">
      <v>0</v>
    </nc>
    <odxf/>
    <ndxf/>
  </rcc>
  <rcc rId="1704" sId="5" odxf="1" dxf="1" numFmtId="4">
    <nc r="L78">
      <v>0</v>
    </nc>
    <odxf/>
    <ndxf/>
  </rcc>
  <rcc rId="1705" sId="5" odxf="1" dxf="1" numFmtId="4">
    <nc r="M78">
      <v>0</v>
    </nc>
    <odxf/>
    <ndxf/>
  </rcc>
  <rcc rId="1706" sId="5" odxf="1" dxf="1" numFmtId="4">
    <nc r="N78">
      <v>0</v>
    </nc>
    <odxf/>
    <ndxf/>
  </rcc>
  <rcc rId="1707" sId="5" odxf="1" dxf="1" numFmtId="4">
    <nc r="O78">
      <v>0</v>
    </nc>
    <odxf/>
    <ndxf/>
  </rcc>
  <rcc rId="1708" sId="5" odxf="1" dxf="1" numFmtId="4">
    <nc r="P78">
      <v>0</v>
    </nc>
    <odxf/>
    <ndxf/>
  </rcc>
  <rcc rId="1709" sId="5" odxf="1" dxf="1" numFmtId="4">
    <nc r="Q78">
      <v>0</v>
    </nc>
    <odxf/>
    <ndxf/>
  </rcc>
  <rcc rId="1710" sId="5" odxf="1" dxf="1" numFmtId="4">
    <nc r="R78">
      <v>0</v>
    </nc>
    <odxf/>
    <ndxf/>
  </rcc>
  <rcc rId="1711" sId="5" odxf="1" dxf="1" numFmtId="4">
    <nc r="S78">
      <v>0</v>
    </nc>
    <odxf/>
    <ndxf/>
  </rcc>
  <rcc rId="1712" sId="5" odxf="1" dxf="1" numFmtId="4">
    <nc r="T78">
      <v>0</v>
    </nc>
    <odxf/>
    <ndxf/>
  </rcc>
  <rcc rId="1713" sId="5" odxf="1" dxf="1" numFmtId="4">
    <nc r="U78">
      <v>0</v>
    </nc>
    <odxf/>
    <ndxf/>
  </rcc>
  <rcc rId="1714" sId="5" odxf="1" dxf="1" numFmtId="4">
    <nc r="V78">
      <v>0</v>
    </nc>
    <odxf/>
    <ndxf/>
  </rcc>
  <rcc rId="1715" sId="5" odxf="1" dxf="1" numFmtId="4">
    <nc r="W78">
      <v>0</v>
    </nc>
    <odxf/>
    <ndxf/>
  </rcc>
  <rcc rId="1716" sId="5" odxf="1" dxf="1" numFmtId="4">
    <nc r="X78">
      <v>0</v>
    </nc>
    <odxf/>
    <ndxf/>
  </rcc>
  <rcc rId="1717" sId="5" odxf="1" dxf="1" numFmtId="4">
    <nc r="Y78">
      <v>0</v>
    </nc>
    <odxf/>
    <ndxf/>
  </rcc>
  <rcc rId="1718" sId="5" odxf="1" dxf="1" numFmtId="4">
    <nc r="Z78">
      <v>0</v>
    </nc>
    <odxf/>
    <ndxf/>
  </rcc>
  <rcc rId="1719" sId="5" odxf="1" dxf="1" numFmtId="4">
    <nc r="AA78">
      <v>0</v>
    </nc>
    <odxf/>
    <ndxf/>
  </rcc>
  <rcc rId="1720" sId="5" odxf="1" dxf="1" numFmtId="4">
    <nc r="AB78">
      <v>0</v>
    </nc>
    <odxf/>
    <ndxf/>
  </rcc>
  <rcc rId="1721" sId="5" odxf="1" dxf="1" numFmtId="4">
    <nc r="AC78">
      <v>0</v>
    </nc>
    <odxf/>
    <ndxf/>
  </rcc>
  <rcc rId="1722" sId="5" odxf="1" dxf="1" numFmtId="4">
    <nc r="AD78">
      <v>0</v>
    </nc>
    <odxf/>
    <ndxf/>
  </rcc>
  <rcc rId="1723" sId="5" odxf="1" dxf="1" numFmtId="4">
    <nc r="AE78">
      <v>0</v>
    </nc>
    <odxf/>
    <ndxf/>
  </rcc>
  <rcc rId="1724" sId="5" odxf="1" dxf="1" numFmtId="4">
    <nc r="AF78">
      <v>0</v>
    </nc>
    <odxf/>
    <ndxf/>
  </rcc>
  <rcc rId="1725" sId="5" odxf="1" dxf="1" numFmtId="4">
    <nc r="AG78">
      <v>0</v>
    </nc>
    <odxf/>
    <ndxf/>
  </rcc>
  <rcc rId="1726" sId="5" odxf="1" dxf="1" numFmtId="4">
    <nc r="AH78">
      <v>0</v>
    </nc>
    <odxf/>
    <ndxf/>
  </rcc>
  <rcc rId="1727" sId="5" odxf="1" dxf="1" numFmtId="4">
    <nc r="AI78">
      <v>0</v>
    </nc>
    <odxf/>
    <ndxf/>
  </rcc>
  <rcc rId="1728" sId="5" odxf="1" dxf="1" numFmtId="4">
    <nc r="AJ78">
      <v>0</v>
    </nc>
    <odxf/>
    <ndxf/>
  </rcc>
  <rcc rId="1729" sId="5" odxf="1" dxf="1" numFmtId="4">
    <nc r="AK78">
      <v>0</v>
    </nc>
    <odxf/>
    <ndxf/>
  </rcc>
  <rcc rId="1730" sId="5" odxf="1" dxf="1" numFmtId="4">
    <nc r="AL78">
      <v>0</v>
    </nc>
    <odxf/>
    <ndxf/>
  </rcc>
  <rcc rId="1731" sId="5" odxf="1" dxf="1" numFmtId="4">
    <nc r="AM78">
      <v>0</v>
    </nc>
    <odxf/>
    <ndxf/>
  </rcc>
  <rcc rId="1732" sId="5" odxf="1" dxf="1" numFmtId="4">
    <nc r="AN78">
      <v>0</v>
    </nc>
    <odxf/>
    <ndxf/>
  </rcc>
  <rcc rId="1733" sId="5" odxf="1" dxf="1" numFmtId="4">
    <nc r="AO78">
      <v>0</v>
    </nc>
    <odxf/>
    <ndxf/>
  </rcc>
  <rcc rId="1734" sId="5" odxf="1" dxf="1" numFmtId="4">
    <nc r="AP78">
      <v>0</v>
    </nc>
    <odxf/>
    <ndxf/>
  </rcc>
  <rcc rId="1735" sId="5" odxf="1" dxf="1" numFmtId="4">
    <nc r="AQ78">
      <v>0</v>
    </nc>
    <odxf/>
    <ndxf/>
  </rcc>
  <rcc rId="1736" sId="5" odxf="1" dxf="1" numFmtId="4">
    <nc r="AR78">
      <v>0</v>
    </nc>
    <odxf/>
    <ndxf/>
  </rcc>
  <rcc rId="1737" sId="5" odxf="1" dxf="1" numFmtId="4">
    <nc r="AS78">
      <v>0</v>
    </nc>
    <odxf/>
    <ndxf/>
  </rcc>
  <rcc rId="1738" sId="5" odxf="1" dxf="1" numFmtId="4">
    <nc r="AT78">
      <v>0</v>
    </nc>
    <odxf/>
    <ndxf/>
  </rcc>
  <rfmt sheetId="5" sqref="AU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V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W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X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Y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Z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A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B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C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D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E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F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G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H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I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J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K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L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M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N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O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P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Q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R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S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T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U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V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W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X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Y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Z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A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B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C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D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E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F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G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H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I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J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K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L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M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N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O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P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78:XFD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1739" sId="5" odxf="1" dxf="1">
    <nc r="A79" t="inlineStr">
      <is>
        <t>1.2.1.27</t>
      </is>
    </nc>
    <odxf/>
    <ndxf/>
  </rcc>
  <rcc rId="1740" sId="5" odxf="1" dxf="1">
    <nc r="C79" t="inlineStr">
      <is>
        <t>1-2-1-27</t>
      </is>
    </nc>
    <odxf/>
    <ndxf/>
  </rcc>
  <rcc rId="1741" sId="5" odxf="1" dxf="1" numFmtId="4">
    <nc r="D79">
      <v>0</v>
    </nc>
    <odxf/>
    <ndxf/>
  </rcc>
  <rcc rId="1742" sId="5" odxf="1" dxf="1" numFmtId="4">
    <nc r="E79">
      <v>0</v>
    </nc>
    <odxf/>
    <ndxf/>
  </rcc>
  <rcc rId="1743" sId="5" odxf="1" dxf="1" numFmtId="4">
    <nc r="F79">
      <v>0</v>
    </nc>
    <odxf/>
    <ndxf/>
  </rcc>
  <rcc rId="1744" sId="5" odxf="1" dxf="1" numFmtId="4">
    <nc r="G79">
      <v>0</v>
    </nc>
    <odxf/>
    <ndxf/>
  </rcc>
  <rcc rId="1745" sId="5" odxf="1" dxf="1" numFmtId="4">
    <nc r="H79">
      <v>0</v>
    </nc>
    <odxf/>
    <ndxf/>
  </rcc>
  <rcc rId="1746" sId="5" odxf="1" dxf="1" numFmtId="4">
    <nc r="I79">
      <v>0</v>
    </nc>
    <odxf/>
    <ndxf/>
  </rcc>
  <rcc rId="1747" sId="5" odxf="1" dxf="1" numFmtId="4">
    <nc r="J79">
      <v>0</v>
    </nc>
    <odxf/>
    <ndxf/>
  </rcc>
  <rcc rId="1748" sId="5" odxf="1" dxf="1" numFmtId="4">
    <nc r="K79">
      <v>0</v>
    </nc>
    <odxf/>
    <ndxf/>
  </rcc>
  <rcc rId="1749" sId="5" odxf="1" dxf="1" numFmtId="4">
    <nc r="L79">
      <v>0</v>
    </nc>
    <odxf/>
    <ndxf/>
  </rcc>
  <rcc rId="1750" sId="5" odxf="1" dxf="1" numFmtId="4">
    <nc r="M79">
      <v>0</v>
    </nc>
    <odxf/>
    <ndxf/>
  </rcc>
  <rcc rId="1751" sId="5" odxf="1" dxf="1" numFmtId="4">
    <nc r="N79">
      <v>0</v>
    </nc>
    <odxf/>
    <ndxf/>
  </rcc>
  <rcc rId="1752" sId="5" odxf="1" dxf="1" numFmtId="4">
    <nc r="O79">
      <v>0</v>
    </nc>
    <odxf/>
    <ndxf/>
  </rcc>
  <rcc rId="1753" sId="5" odxf="1" dxf="1" numFmtId="4">
    <nc r="P79">
      <v>0</v>
    </nc>
    <odxf/>
    <ndxf/>
  </rcc>
  <rcc rId="1754" sId="5" odxf="1" dxf="1" numFmtId="4">
    <nc r="Q79">
      <v>0</v>
    </nc>
    <odxf/>
    <ndxf/>
  </rcc>
  <rcc rId="1755" sId="5" odxf="1" dxf="1" numFmtId="4">
    <nc r="R79">
      <v>0</v>
    </nc>
    <odxf/>
    <ndxf/>
  </rcc>
  <rcc rId="1756" sId="5" odxf="1" dxf="1" numFmtId="4">
    <nc r="S79">
      <v>0</v>
    </nc>
    <odxf/>
    <ndxf/>
  </rcc>
  <rcc rId="1757" sId="5" odxf="1" dxf="1" numFmtId="4">
    <nc r="T79">
      <v>0</v>
    </nc>
    <odxf/>
    <ndxf/>
  </rcc>
  <rcc rId="1758" sId="5" odxf="1" dxf="1" numFmtId="4">
    <nc r="U79">
      <v>0</v>
    </nc>
    <odxf/>
    <ndxf/>
  </rcc>
  <rcc rId="1759" sId="5" odxf="1" dxf="1" numFmtId="4">
    <nc r="V79">
      <v>0</v>
    </nc>
    <odxf/>
    <ndxf/>
  </rcc>
  <rcc rId="1760" sId="5" odxf="1" dxf="1" numFmtId="4">
    <nc r="W79">
      <v>0</v>
    </nc>
    <odxf/>
    <ndxf/>
  </rcc>
  <rcc rId="1761" sId="5" odxf="1" dxf="1" numFmtId="4">
    <nc r="X79">
      <v>0</v>
    </nc>
    <odxf/>
    <ndxf/>
  </rcc>
  <rcc rId="1762" sId="5" odxf="1" dxf="1" numFmtId="4">
    <nc r="Y79">
      <v>0</v>
    </nc>
    <odxf/>
    <ndxf/>
  </rcc>
  <rcc rId="1763" sId="5" odxf="1" dxf="1" numFmtId="4">
    <nc r="Z79">
      <v>0</v>
    </nc>
    <odxf/>
    <ndxf/>
  </rcc>
  <rcc rId="1764" sId="5" odxf="1" dxf="1" numFmtId="4">
    <nc r="AA79">
      <v>0</v>
    </nc>
    <odxf/>
    <ndxf/>
  </rcc>
  <rcc rId="1765" sId="5" odxf="1" dxf="1" numFmtId="4">
    <nc r="AB79">
      <v>0</v>
    </nc>
    <odxf/>
    <ndxf/>
  </rcc>
  <rcc rId="1766" sId="5" odxf="1" dxf="1" numFmtId="4">
    <nc r="AC79">
      <v>0</v>
    </nc>
    <odxf/>
    <ndxf/>
  </rcc>
  <rcc rId="1767" sId="5" odxf="1" dxf="1" numFmtId="4">
    <nc r="AD79">
      <v>0</v>
    </nc>
    <odxf/>
    <ndxf/>
  </rcc>
  <rcc rId="1768" sId="5" odxf="1" dxf="1" numFmtId="4">
    <nc r="AE79">
      <v>0</v>
    </nc>
    <odxf/>
    <ndxf/>
  </rcc>
  <rcc rId="1769" sId="5" odxf="1" dxf="1" numFmtId="4">
    <nc r="AF79">
      <v>0</v>
    </nc>
    <odxf/>
    <ndxf/>
  </rcc>
  <rcc rId="1770" sId="5" odxf="1" dxf="1" numFmtId="4">
    <nc r="AG79">
      <v>0</v>
    </nc>
    <odxf/>
    <ndxf/>
  </rcc>
  <rcc rId="1771" sId="5" odxf="1" dxf="1" numFmtId="4">
    <nc r="AH79">
      <v>0</v>
    </nc>
    <odxf/>
    <ndxf/>
  </rcc>
  <rcc rId="1772" sId="5" odxf="1" dxf="1" numFmtId="4">
    <nc r="AI79">
      <v>0</v>
    </nc>
    <odxf/>
    <ndxf/>
  </rcc>
  <rcc rId="1773" sId="5" odxf="1" dxf="1" numFmtId="4">
    <nc r="AJ79">
      <v>0</v>
    </nc>
    <odxf/>
    <ndxf/>
  </rcc>
  <rcc rId="1774" sId="5" odxf="1" dxf="1" numFmtId="4">
    <nc r="AK79">
      <v>0</v>
    </nc>
    <odxf/>
    <ndxf/>
  </rcc>
  <rcc rId="1775" sId="5" odxf="1" dxf="1" numFmtId="4">
    <nc r="AL79">
      <v>0</v>
    </nc>
    <odxf/>
    <ndxf/>
  </rcc>
  <rcc rId="1776" sId="5" odxf="1" dxf="1" numFmtId="4">
    <nc r="AM79">
      <v>0</v>
    </nc>
    <odxf/>
    <ndxf/>
  </rcc>
  <rcc rId="1777" sId="5" odxf="1" dxf="1" numFmtId="4">
    <nc r="AN79">
      <v>0</v>
    </nc>
    <odxf/>
    <ndxf/>
  </rcc>
  <rcc rId="1778" sId="5" odxf="1" dxf="1" numFmtId="4">
    <nc r="AO79">
      <v>0</v>
    </nc>
    <odxf/>
    <ndxf/>
  </rcc>
  <rcc rId="1779" sId="5" odxf="1" dxf="1" numFmtId="4">
    <nc r="AP79">
      <v>0</v>
    </nc>
    <odxf/>
    <ndxf/>
  </rcc>
  <rcc rId="1780" sId="5" odxf="1" dxf="1" numFmtId="4">
    <nc r="AQ79">
      <v>0</v>
    </nc>
    <odxf/>
    <ndxf/>
  </rcc>
  <rcc rId="1781" sId="5" odxf="1" dxf="1" numFmtId="4">
    <nc r="AR79">
      <v>0</v>
    </nc>
    <odxf/>
    <ndxf/>
  </rcc>
  <rcc rId="1782" sId="5" odxf="1" dxf="1" numFmtId="4">
    <nc r="AS79">
      <v>0</v>
    </nc>
    <odxf/>
    <ndxf/>
  </rcc>
  <rcc rId="1783" sId="5" odxf="1" dxf="1" numFmtId="4">
    <nc r="AT79">
      <v>0</v>
    </nc>
    <odxf/>
    <ndxf/>
  </rcc>
  <rfmt sheetId="5" sqref="AU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V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W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X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Y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Z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A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B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C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D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E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F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G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H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I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J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K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L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M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N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O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P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Q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R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S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T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U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V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W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X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Y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Z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A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B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C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D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E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F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G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H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I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J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K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L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M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N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O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P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79:XFD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1784" sId="5" odxf="1" dxf="1">
    <nc r="A80" t="inlineStr">
      <is>
        <t>1.2.1.28</t>
      </is>
    </nc>
    <odxf/>
    <ndxf/>
  </rcc>
  <rcc rId="1785" sId="5" odxf="1" dxf="1">
    <nc r="C80" t="inlineStr">
      <is>
        <t>1-2-1-28</t>
      </is>
    </nc>
    <odxf/>
    <ndxf/>
  </rcc>
  <rcc rId="1786" sId="5" odxf="1" dxf="1" numFmtId="4">
    <nc r="D80">
      <v>0</v>
    </nc>
    <odxf/>
    <ndxf/>
  </rcc>
  <rcc rId="1787" sId="5" odxf="1" dxf="1" numFmtId="4">
    <nc r="E80">
      <v>0</v>
    </nc>
    <odxf/>
    <ndxf/>
  </rcc>
  <rcc rId="1788" sId="5" odxf="1" dxf="1" numFmtId="4">
    <nc r="F80">
      <v>0</v>
    </nc>
    <odxf/>
    <ndxf/>
  </rcc>
  <rcc rId="1789" sId="5" odxf="1" dxf="1" numFmtId="4">
    <nc r="G80">
      <v>0</v>
    </nc>
    <odxf/>
    <ndxf/>
  </rcc>
  <rcc rId="1790" sId="5" odxf="1" dxf="1" numFmtId="4">
    <nc r="H80">
      <v>0</v>
    </nc>
    <odxf/>
    <ndxf/>
  </rcc>
  <rcc rId="1791" sId="5" odxf="1" dxf="1" numFmtId="4">
    <nc r="I80">
      <v>0</v>
    </nc>
    <odxf/>
    <ndxf/>
  </rcc>
  <rcc rId="1792" sId="5" odxf="1" dxf="1" numFmtId="4">
    <nc r="J80">
      <v>0</v>
    </nc>
    <odxf/>
    <ndxf/>
  </rcc>
  <rcc rId="1793" sId="5" odxf="1" dxf="1" numFmtId="4">
    <nc r="K80">
      <v>0</v>
    </nc>
    <odxf/>
    <ndxf/>
  </rcc>
  <rcc rId="1794" sId="5" odxf="1" dxf="1" numFmtId="4">
    <nc r="L80">
      <v>0</v>
    </nc>
    <odxf/>
    <ndxf/>
  </rcc>
  <rcc rId="1795" sId="5" odxf="1" dxf="1" numFmtId="4">
    <nc r="M80">
      <v>0</v>
    </nc>
    <odxf/>
    <ndxf/>
  </rcc>
  <rcc rId="1796" sId="5" odxf="1" dxf="1" numFmtId="4">
    <nc r="N80">
      <v>0</v>
    </nc>
    <odxf/>
    <ndxf/>
  </rcc>
  <rcc rId="1797" sId="5" odxf="1" dxf="1" numFmtId="4">
    <nc r="O80">
      <v>0</v>
    </nc>
    <odxf/>
    <ndxf/>
  </rcc>
  <rcc rId="1798" sId="5" odxf="1" dxf="1" numFmtId="4">
    <nc r="P80">
      <v>0</v>
    </nc>
    <odxf/>
    <ndxf/>
  </rcc>
  <rcc rId="1799" sId="5" odxf="1" dxf="1" numFmtId="4">
    <nc r="Q80">
      <v>0</v>
    </nc>
    <odxf/>
    <ndxf/>
  </rcc>
  <rcc rId="1800" sId="5" odxf="1" dxf="1" numFmtId="4">
    <nc r="R80">
      <v>0</v>
    </nc>
    <odxf/>
    <ndxf/>
  </rcc>
  <rcc rId="1801" sId="5" odxf="1" dxf="1" numFmtId="4">
    <nc r="S80">
      <v>0</v>
    </nc>
    <odxf/>
    <ndxf/>
  </rcc>
  <rcc rId="1802" sId="5" odxf="1" dxf="1" numFmtId="4">
    <nc r="T80">
      <v>0</v>
    </nc>
    <odxf/>
    <ndxf/>
  </rcc>
  <rcc rId="1803" sId="5" odxf="1" dxf="1" numFmtId="4">
    <nc r="U80">
      <v>0</v>
    </nc>
    <odxf/>
    <ndxf/>
  </rcc>
  <rcc rId="1804" sId="5" odxf="1" dxf="1" numFmtId="4">
    <nc r="V80">
      <v>0</v>
    </nc>
    <odxf/>
    <ndxf/>
  </rcc>
  <rcc rId="1805" sId="5" odxf="1" dxf="1" numFmtId="4">
    <nc r="W80">
      <v>0</v>
    </nc>
    <odxf/>
    <ndxf/>
  </rcc>
  <rcc rId="1806" sId="5" odxf="1" dxf="1" numFmtId="4">
    <nc r="X80">
      <v>0</v>
    </nc>
    <odxf/>
    <ndxf/>
  </rcc>
  <rcc rId="1807" sId="5" odxf="1" dxf="1" numFmtId="4">
    <nc r="Y80">
      <v>0</v>
    </nc>
    <odxf/>
    <ndxf/>
  </rcc>
  <rcc rId="1808" sId="5" odxf="1" dxf="1" numFmtId="4">
    <nc r="Z80">
      <v>0</v>
    </nc>
    <odxf/>
    <ndxf/>
  </rcc>
  <rcc rId="1809" sId="5" odxf="1" dxf="1" numFmtId="4">
    <nc r="AA80">
      <v>0</v>
    </nc>
    <odxf/>
    <ndxf/>
  </rcc>
  <rcc rId="1810" sId="5" odxf="1" dxf="1" numFmtId="4">
    <nc r="AB80">
      <v>0</v>
    </nc>
    <odxf/>
    <ndxf/>
  </rcc>
  <rcc rId="1811" sId="5" odxf="1" dxf="1" numFmtId="4">
    <nc r="AC80">
      <v>0</v>
    </nc>
    <odxf/>
    <ndxf/>
  </rcc>
  <rcc rId="1812" sId="5" odxf="1" dxf="1" numFmtId="4">
    <nc r="AD80">
      <v>0</v>
    </nc>
    <odxf/>
    <ndxf/>
  </rcc>
  <rcc rId="1813" sId="5" odxf="1" dxf="1" numFmtId="4">
    <nc r="AE80">
      <v>0</v>
    </nc>
    <odxf/>
    <ndxf/>
  </rcc>
  <rcc rId="1814" sId="5" odxf="1" dxf="1" numFmtId="4">
    <nc r="AF80">
      <v>0</v>
    </nc>
    <odxf/>
    <ndxf/>
  </rcc>
  <rcc rId="1815" sId="5" odxf="1" dxf="1" numFmtId="4">
    <nc r="AG80">
      <v>0</v>
    </nc>
    <odxf/>
    <ndxf/>
  </rcc>
  <rcc rId="1816" sId="5" odxf="1" dxf="1" numFmtId="4">
    <nc r="AH80">
      <v>0</v>
    </nc>
    <odxf/>
    <ndxf/>
  </rcc>
  <rcc rId="1817" sId="5" odxf="1" dxf="1" numFmtId="4">
    <nc r="AI80">
      <v>0</v>
    </nc>
    <odxf/>
    <ndxf/>
  </rcc>
  <rcc rId="1818" sId="5" odxf="1" dxf="1" numFmtId="4">
    <nc r="AJ80">
      <v>0</v>
    </nc>
    <odxf/>
    <ndxf/>
  </rcc>
  <rcc rId="1819" sId="5" odxf="1" dxf="1" numFmtId="4">
    <nc r="AK80">
      <v>0</v>
    </nc>
    <odxf/>
    <ndxf/>
  </rcc>
  <rcc rId="1820" sId="5" odxf="1" dxf="1" numFmtId="4">
    <nc r="AL80">
      <v>0</v>
    </nc>
    <odxf/>
    <ndxf/>
  </rcc>
  <rcc rId="1821" sId="5" odxf="1" dxf="1" numFmtId="4">
    <nc r="AM80">
      <v>0</v>
    </nc>
    <odxf/>
    <ndxf/>
  </rcc>
  <rcc rId="1822" sId="5" odxf="1" dxf="1" numFmtId="4">
    <nc r="AN80">
      <v>0</v>
    </nc>
    <odxf/>
    <ndxf/>
  </rcc>
  <rcc rId="1823" sId="5" odxf="1" dxf="1" numFmtId="4">
    <nc r="AO80">
      <v>0</v>
    </nc>
    <odxf/>
    <ndxf/>
  </rcc>
  <rcc rId="1824" sId="5" odxf="1" dxf="1" numFmtId="4">
    <nc r="AP80">
      <v>0</v>
    </nc>
    <odxf/>
    <ndxf/>
  </rcc>
  <rcc rId="1825" sId="5" odxf="1" dxf="1" numFmtId="4">
    <nc r="AQ80">
      <v>0</v>
    </nc>
    <odxf/>
    <ndxf/>
  </rcc>
  <rcc rId="1826" sId="5" odxf="1" dxf="1" numFmtId="4">
    <nc r="AR80">
      <v>0</v>
    </nc>
    <odxf/>
    <ndxf/>
  </rcc>
  <rcc rId="1827" sId="5" odxf="1" dxf="1" numFmtId="4">
    <nc r="AS80">
      <v>0</v>
    </nc>
    <odxf/>
    <ndxf/>
  </rcc>
  <rcc rId="1828" sId="5" odxf="1" dxf="1" numFmtId="4">
    <nc r="AT80">
      <v>0</v>
    </nc>
    <odxf/>
    <ndxf/>
  </rcc>
  <rfmt sheetId="5" sqref="AU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V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W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X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Y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Z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A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B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C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D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E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F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G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H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I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J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K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L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M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N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O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P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Q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R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S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T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U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V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W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X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Y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Z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A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B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C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D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E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F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G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H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I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J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K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L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M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N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O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P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80:XFD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1829" sId="5" odxf="1" dxf="1">
    <nc r="A81" t="inlineStr">
      <is>
        <t>1.2.1.29</t>
      </is>
    </nc>
    <odxf/>
    <ndxf/>
  </rcc>
  <rcc rId="1830" sId="5" odxf="1" dxf="1">
    <nc r="C81" t="inlineStr">
      <is>
        <t>1-2-1-29</t>
      </is>
    </nc>
    <odxf/>
    <ndxf/>
  </rcc>
  <rcc rId="1831" sId="5" odxf="1" dxf="1" numFmtId="4">
    <nc r="D81">
      <v>0</v>
    </nc>
    <odxf/>
    <ndxf/>
  </rcc>
  <rcc rId="1832" sId="5" odxf="1" dxf="1" numFmtId="4">
    <nc r="E81">
      <v>0</v>
    </nc>
    <odxf/>
    <ndxf/>
  </rcc>
  <rcc rId="1833" sId="5" odxf="1" dxf="1" numFmtId="4">
    <nc r="F81">
      <v>0</v>
    </nc>
    <odxf/>
    <ndxf/>
  </rcc>
  <rcc rId="1834" sId="5" odxf="1" dxf="1" numFmtId="4">
    <nc r="G81">
      <v>0</v>
    </nc>
    <odxf/>
    <ndxf/>
  </rcc>
  <rcc rId="1835" sId="5" odxf="1" dxf="1" numFmtId="4">
    <nc r="H81">
      <v>0</v>
    </nc>
    <odxf/>
    <ndxf/>
  </rcc>
  <rcc rId="1836" sId="5" odxf="1" dxf="1" numFmtId="4">
    <nc r="I81">
      <v>0</v>
    </nc>
    <odxf/>
    <ndxf/>
  </rcc>
  <rcc rId="1837" sId="5" odxf="1" dxf="1" numFmtId="4">
    <nc r="J81">
      <v>0</v>
    </nc>
    <odxf/>
    <ndxf/>
  </rcc>
  <rcc rId="1838" sId="5" odxf="1" dxf="1" numFmtId="4">
    <nc r="K81">
      <v>0</v>
    </nc>
    <odxf/>
    <ndxf/>
  </rcc>
  <rcc rId="1839" sId="5" odxf="1" dxf="1" numFmtId="4">
    <nc r="L81">
      <v>0</v>
    </nc>
    <odxf/>
    <ndxf/>
  </rcc>
  <rcc rId="1840" sId="5" odxf="1" dxf="1" numFmtId="4">
    <nc r="M81">
      <v>0</v>
    </nc>
    <odxf/>
    <ndxf/>
  </rcc>
  <rcc rId="1841" sId="5" odxf="1" dxf="1" numFmtId="4">
    <nc r="N81">
      <v>0</v>
    </nc>
    <odxf/>
    <ndxf/>
  </rcc>
  <rcc rId="1842" sId="5" odxf="1" dxf="1" numFmtId="4">
    <nc r="O81">
      <v>0</v>
    </nc>
    <odxf/>
    <ndxf/>
  </rcc>
  <rcc rId="1843" sId="5" odxf="1" dxf="1" numFmtId="4">
    <nc r="P81">
      <v>0</v>
    </nc>
    <odxf/>
    <ndxf/>
  </rcc>
  <rcc rId="1844" sId="5" odxf="1" dxf="1" numFmtId="4">
    <nc r="Q81">
      <v>0</v>
    </nc>
    <odxf/>
    <ndxf/>
  </rcc>
  <rcc rId="1845" sId="5" odxf="1" dxf="1" numFmtId="4">
    <nc r="R81">
      <v>0</v>
    </nc>
    <odxf/>
    <ndxf/>
  </rcc>
  <rcc rId="1846" sId="5" odxf="1" dxf="1" numFmtId="4">
    <nc r="S81">
      <v>0</v>
    </nc>
    <odxf/>
    <ndxf/>
  </rcc>
  <rcc rId="1847" sId="5" odxf="1" dxf="1" numFmtId="4">
    <nc r="T81">
      <v>0</v>
    </nc>
    <odxf/>
    <ndxf/>
  </rcc>
  <rcc rId="1848" sId="5" odxf="1" dxf="1" numFmtId="4">
    <nc r="U81">
      <v>0</v>
    </nc>
    <odxf/>
    <ndxf/>
  </rcc>
  <rcc rId="1849" sId="5" odxf="1" dxf="1" numFmtId="4">
    <nc r="V81">
      <v>0</v>
    </nc>
    <odxf/>
    <ndxf/>
  </rcc>
  <rcc rId="1850" sId="5" odxf="1" dxf="1" numFmtId="4">
    <nc r="W81">
      <v>0</v>
    </nc>
    <odxf/>
    <ndxf/>
  </rcc>
  <rcc rId="1851" sId="5" odxf="1" dxf="1" numFmtId="4">
    <nc r="X81">
      <v>0</v>
    </nc>
    <odxf/>
    <ndxf/>
  </rcc>
  <rcc rId="1852" sId="5" odxf="1" dxf="1" numFmtId="4">
    <nc r="Y81">
      <v>0</v>
    </nc>
    <odxf/>
    <ndxf/>
  </rcc>
  <rcc rId="1853" sId="5" odxf="1" dxf="1" numFmtId="4">
    <nc r="Z81">
      <v>0</v>
    </nc>
    <odxf/>
    <ndxf/>
  </rcc>
  <rcc rId="1854" sId="5" odxf="1" dxf="1" numFmtId="4">
    <nc r="AA81">
      <v>0</v>
    </nc>
    <odxf/>
    <ndxf/>
  </rcc>
  <rcc rId="1855" sId="5" odxf="1" dxf="1" numFmtId="4">
    <nc r="AB81">
      <v>0</v>
    </nc>
    <odxf/>
    <ndxf/>
  </rcc>
  <rcc rId="1856" sId="5" odxf="1" dxf="1" numFmtId="4">
    <nc r="AC81">
      <v>0</v>
    </nc>
    <odxf/>
    <ndxf/>
  </rcc>
  <rcc rId="1857" sId="5" odxf="1" dxf="1" numFmtId="4">
    <nc r="AD81">
      <v>0</v>
    </nc>
    <odxf/>
    <ndxf/>
  </rcc>
  <rcc rId="1858" sId="5" odxf="1" dxf="1" numFmtId="4">
    <nc r="AE81">
      <v>0</v>
    </nc>
    <odxf/>
    <ndxf/>
  </rcc>
  <rcc rId="1859" sId="5" odxf="1" dxf="1" numFmtId="4">
    <nc r="AF81">
      <v>0</v>
    </nc>
    <odxf/>
    <ndxf/>
  </rcc>
  <rcc rId="1860" sId="5" odxf="1" dxf="1" numFmtId="4">
    <nc r="AG81">
      <v>0</v>
    </nc>
    <odxf/>
    <ndxf/>
  </rcc>
  <rcc rId="1861" sId="5" odxf="1" dxf="1" numFmtId="4">
    <nc r="AH81">
      <v>0</v>
    </nc>
    <odxf/>
    <ndxf/>
  </rcc>
  <rcc rId="1862" sId="5" odxf="1" dxf="1" numFmtId="4">
    <nc r="AI81">
      <v>0</v>
    </nc>
    <odxf/>
    <ndxf/>
  </rcc>
  <rcc rId="1863" sId="5" odxf="1" dxf="1" numFmtId="4">
    <nc r="AJ81">
      <v>0</v>
    </nc>
    <odxf/>
    <ndxf/>
  </rcc>
  <rcc rId="1864" sId="5" odxf="1" dxf="1" numFmtId="4">
    <nc r="AK81">
      <v>0</v>
    </nc>
    <odxf/>
    <ndxf/>
  </rcc>
  <rcc rId="1865" sId="5" odxf="1" dxf="1" numFmtId="4">
    <nc r="AL81">
      <v>0</v>
    </nc>
    <odxf/>
    <ndxf/>
  </rcc>
  <rcc rId="1866" sId="5" odxf="1" dxf="1" numFmtId="4">
    <nc r="AM81">
      <v>0</v>
    </nc>
    <odxf/>
    <ndxf/>
  </rcc>
  <rcc rId="1867" sId="5" odxf="1" dxf="1" numFmtId="4">
    <nc r="AN81">
      <v>0</v>
    </nc>
    <odxf/>
    <ndxf/>
  </rcc>
  <rcc rId="1868" sId="5" odxf="1" dxf="1" numFmtId="4">
    <nc r="AO81">
      <v>0</v>
    </nc>
    <odxf/>
    <ndxf/>
  </rcc>
  <rcc rId="1869" sId="5" odxf="1" dxf="1" numFmtId="4">
    <nc r="AP81">
      <v>0</v>
    </nc>
    <odxf/>
    <ndxf/>
  </rcc>
  <rcc rId="1870" sId="5" odxf="1" dxf="1" numFmtId="4">
    <nc r="AQ81">
      <v>0</v>
    </nc>
    <odxf/>
    <ndxf/>
  </rcc>
  <rcc rId="1871" sId="5" odxf="1" dxf="1" numFmtId="4">
    <nc r="AR81">
      <v>0</v>
    </nc>
    <odxf/>
    <ndxf/>
  </rcc>
  <rcc rId="1872" sId="5" odxf="1" dxf="1" numFmtId="4">
    <nc r="AS81">
      <v>0</v>
    </nc>
    <odxf/>
    <ndxf/>
  </rcc>
  <rcc rId="1873" sId="5" odxf="1" dxf="1" numFmtId="4">
    <nc r="AT81">
      <v>0</v>
    </nc>
    <odxf/>
    <ndxf/>
  </rcc>
  <rfmt sheetId="5" sqref="AU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V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W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X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Y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Z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A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B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C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D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E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F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G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H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I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J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K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L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M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N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O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P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Q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R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S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T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U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V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W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X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Y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Z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A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B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C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D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E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F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G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H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I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J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K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L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M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N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O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P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81:XFD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1874" sId="5" odxf="1" dxf="1">
    <nc r="A82" t="inlineStr">
      <is>
        <t>1.2.1.30</t>
      </is>
    </nc>
    <odxf/>
    <ndxf/>
  </rcc>
  <rcc rId="1875" sId="5" odxf="1" dxf="1">
    <nc r="C82" t="inlineStr">
      <is>
        <t>1-2-1-30</t>
      </is>
    </nc>
    <odxf/>
    <ndxf/>
  </rcc>
  <rcc rId="1876" sId="5" odxf="1" dxf="1" numFmtId="4">
    <nc r="D82">
      <v>0</v>
    </nc>
    <odxf/>
    <ndxf/>
  </rcc>
  <rcc rId="1877" sId="5" odxf="1" dxf="1" numFmtId="4">
    <nc r="E82">
      <v>0</v>
    </nc>
    <odxf/>
    <ndxf/>
  </rcc>
  <rcc rId="1878" sId="5" odxf="1" dxf="1" numFmtId="4">
    <nc r="F82">
      <v>0</v>
    </nc>
    <odxf/>
    <ndxf/>
  </rcc>
  <rcc rId="1879" sId="5" odxf="1" dxf="1" numFmtId="4">
    <nc r="G82">
      <v>0</v>
    </nc>
    <odxf/>
    <ndxf/>
  </rcc>
  <rcc rId="1880" sId="5" odxf="1" dxf="1" numFmtId="4">
    <nc r="H82">
      <v>0</v>
    </nc>
    <odxf/>
    <ndxf/>
  </rcc>
  <rcc rId="1881" sId="5" odxf="1" dxf="1" numFmtId="4">
    <nc r="I82">
      <v>0</v>
    </nc>
    <odxf/>
    <ndxf/>
  </rcc>
  <rcc rId="1882" sId="5" odxf="1" dxf="1" numFmtId="4">
    <nc r="J82">
      <v>0</v>
    </nc>
    <odxf/>
    <ndxf/>
  </rcc>
  <rcc rId="1883" sId="5" odxf="1" dxf="1" numFmtId="4">
    <nc r="K82">
      <v>0</v>
    </nc>
    <odxf/>
    <ndxf/>
  </rcc>
  <rcc rId="1884" sId="5" odxf="1" dxf="1" numFmtId="4">
    <nc r="L82">
      <v>0</v>
    </nc>
    <odxf/>
    <ndxf/>
  </rcc>
  <rcc rId="1885" sId="5" odxf="1" dxf="1" numFmtId="4">
    <nc r="M82">
      <v>0</v>
    </nc>
    <odxf/>
    <ndxf/>
  </rcc>
  <rcc rId="1886" sId="5" odxf="1" dxf="1" numFmtId="4">
    <nc r="N82">
      <v>0</v>
    </nc>
    <odxf/>
    <ndxf/>
  </rcc>
  <rcc rId="1887" sId="5" odxf="1" dxf="1" numFmtId="4">
    <nc r="O82">
      <v>0</v>
    </nc>
    <odxf/>
    <ndxf/>
  </rcc>
  <rcc rId="1888" sId="5" odxf="1" dxf="1" numFmtId="4">
    <nc r="P82">
      <v>0</v>
    </nc>
    <odxf/>
    <ndxf/>
  </rcc>
  <rcc rId="1889" sId="5" odxf="1" dxf="1" numFmtId="4">
    <nc r="Q82">
      <v>0</v>
    </nc>
    <odxf/>
    <ndxf/>
  </rcc>
  <rcc rId="1890" sId="5" odxf="1" dxf="1" numFmtId="4">
    <nc r="R82">
      <v>0</v>
    </nc>
    <odxf/>
    <ndxf/>
  </rcc>
  <rcc rId="1891" sId="5" odxf="1" dxf="1" numFmtId="4">
    <nc r="S82">
      <v>0</v>
    </nc>
    <odxf/>
    <ndxf/>
  </rcc>
  <rcc rId="1892" sId="5" odxf="1" dxf="1" numFmtId="4">
    <nc r="T82">
      <v>0</v>
    </nc>
    <odxf/>
    <ndxf/>
  </rcc>
  <rcc rId="1893" sId="5" odxf="1" dxf="1" numFmtId="4">
    <nc r="U82">
      <v>0</v>
    </nc>
    <odxf/>
    <ndxf/>
  </rcc>
  <rcc rId="1894" sId="5" odxf="1" dxf="1" numFmtId="4">
    <nc r="V82">
      <v>0</v>
    </nc>
    <odxf/>
    <ndxf/>
  </rcc>
  <rcc rId="1895" sId="5" odxf="1" dxf="1" numFmtId="4">
    <nc r="W82">
      <v>0</v>
    </nc>
    <odxf/>
    <ndxf/>
  </rcc>
  <rcc rId="1896" sId="5" odxf="1" dxf="1" numFmtId="4">
    <nc r="X82">
      <v>0</v>
    </nc>
    <odxf/>
    <ndxf/>
  </rcc>
  <rcc rId="1897" sId="5" odxf="1" dxf="1" numFmtId="4">
    <nc r="Y82">
      <v>0</v>
    </nc>
    <odxf/>
    <ndxf/>
  </rcc>
  <rcc rId="1898" sId="5" odxf="1" dxf="1" numFmtId="4">
    <nc r="Z82">
      <v>0</v>
    </nc>
    <odxf/>
    <ndxf/>
  </rcc>
  <rcc rId="1899" sId="5" odxf="1" dxf="1" numFmtId="4">
    <nc r="AA82">
      <v>0</v>
    </nc>
    <odxf/>
    <ndxf/>
  </rcc>
  <rcc rId="1900" sId="5" odxf="1" dxf="1" numFmtId="4">
    <nc r="AB82">
      <v>0</v>
    </nc>
    <odxf/>
    <ndxf/>
  </rcc>
  <rcc rId="1901" sId="5" odxf="1" dxf="1" numFmtId="4">
    <nc r="AC82">
      <v>0</v>
    </nc>
    <odxf/>
    <ndxf/>
  </rcc>
  <rcc rId="1902" sId="5" odxf="1" dxf="1" numFmtId="4">
    <nc r="AD82">
      <v>0</v>
    </nc>
    <odxf/>
    <ndxf/>
  </rcc>
  <rcc rId="1903" sId="5" odxf="1" dxf="1" numFmtId="4">
    <nc r="AE82">
      <v>0</v>
    </nc>
    <odxf/>
    <ndxf/>
  </rcc>
  <rcc rId="1904" sId="5" odxf="1" dxf="1" numFmtId="4">
    <nc r="AF82">
      <v>0</v>
    </nc>
    <odxf/>
    <ndxf/>
  </rcc>
  <rcc rId="1905" sId="5" odxf="1" dxf="1" numFmtId="4">
    <nc r="AG82">
      <v>0</v>
    </nc>
    <odxf/>
    <ndxf/>
  </rcc>
  <rcc rId="1906" sId="5" odxf="1" dxf="1" numFmtId="4">
    <nc r="AH82">
      <v>0</v>
    </nc>
    <odxf/>
    <ndxf/>
  </rcc>
  <rcc rId="1907" sId="5" odxf="1" dxf="1" numFmtId="4">
    <nc r="AI82">
      <v>0</v>
    </nc>
    <odxf/>
    <ndxf/>
  </rcc>
  <rcc rId="1908" sId="5" odxf="1" dxf="1" numFmtId="4">
    <nc r="AJ82">
      <v>0</v>
    </nc>
    <odxf/>
    <ndxf/>
  </rcc>
  <rcc rId="1909" sId="5" odxf="1" dxf="1" numFmtId="4">
    <nc r="AK82">
      <v>0</v>
    </nc>
    <odxf/>
    <ndxf/>
  </rcc>
  <rcc rId="1910" sId="5" odxf="1" dxf="1" numFmtId="4">
    <nc r="AL82">
      <v>0</v>
    </nc>
    <odxf/>
    <ndxf/>
  </rcc>
  <rcc rId="1911" sId="5" odxf="1" dxf="1" numFmtId="4">
    <nc r="AM82">
      <v>0</v>
    </nc>
    <odxf/>
    <ndxf/>
  </rcc>
  <rcc rId="1912" sId="5" odxf="1" dxf="1" numFmtId="4">
    <nc r="AN82">
      <v>0</v>
    </nc>
    <odxf/>
    <ndxf/>
  </rcc>
  <rcc rId="1913" sId="5" odxf="1" dxf="1" numFmtId="4">
    <nc r="AO82">
      <v>0</v>
    </nc>
    <odxf/>
    <ndxf/>
  </rcc>
  <rcc rId="1914" sId="5" odxf="1" dxf="1" numFmtId="4">
    <nc r="AP82">
      <v>0</v>
    </nc>
    <odxf/>
    <ndxf/>
  </rcc>
  <rcc rId="1915" sId="5" odxf="1" dxf="1" numFmtId="4">
    <nc r="AQ82">
      <v>0</v>
    </nc>
    <odxf/>
    <ndxf/>
  </rcc>
  <rcc rId="1916" sId="5" odxf="1" dxf="1" numFmtId="4">
    <nc r="AR82">
      <v>0</v>
    </nc>
    <odxf/>
    <ndxf/>
  </rcc>
  <rcc rId="1917" sId="5" odxf="1" dxf="1" numFmtId="4">
    <nc r="AS82">
      <v>0</v>
    </nc>
    <odxf/>
    <ndxf/>
  </rcc>
  <rcc rId="1918" sId="5" odxf="1" dxf="1" numFmtId="4">
    <nc r="AT82">
      <v>0</v>
    </nc>
    <odxf/>
    <ndxf/>
  </rcc>
  <rfmt sheetId="5" sqref="AU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V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W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X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Y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Z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A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B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C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D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E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F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G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H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I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J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K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L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M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N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O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P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Q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R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S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T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U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V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W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X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Y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Z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A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B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C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D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E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F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G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H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I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J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K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L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M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N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O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P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82:XFD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1919" sId="5" odxf="1" dxf="1">
    <nc r="A83" t="inlineStr">
      <is>
        <t>1.2.1.31</t>
      </is>
    </nc>
    <odxf/>
    <ndxf/>
  </rcc>
  <rcc rId="1920" sId="5" odxf="1" dxf="1">
    <nc r="C83" t="inlineStr">
      <is>
        <t>1-2-1-31</t>
      </is>
    </nc>
    <odxf/>
    <ndxf/>
  </rcc>
  <rcc rId="1921" sId="5" odxf="1" dxf="1" numFmtId="4">
    <nc r="D83">
      <v>0</v>
    </nc>
    <odxf/>
    <ndxf/>
  </rcc>
  <rcc rId="1922" sId="5" odxf="1" dxf="1" numFmtId="4">
    <nc r="E83">
      <v>0</v>
    </nc>
    <odxf/>
    <ndxf/>
  </rcc>
  <rcc rId="1923" sId="5" odxf="1" dxf="1" numFmtId="4">
    <nc r="F83">
      <v>0</v>
    </nc>
    <odxf/>
    <ndxf/>
  </rcc>
  <rcc rId="1924" sId="5" odxf="1" dxf="1" numFmtId="4">
    <nc r="G83">
      <v>0</v>
    </nc>
    <odxf/>
    <ndxf/>
  </rcc>
  <rcc rId="1925" sId="5" odxf="1" dxf="1" numFmtId="4">
    <nc r="H83">
      <v>0</v>
    </nc>
    <odxf/>
    <ndxf/>
  </rcc>
  <rcc rId="1926" sId="5" odxf="1" dxf="1" numFmtId="4">
    <nc r="I83">
      <v>0</v>
    </nc>
    <odxf/>
    <ndxf/>
  </rcc>
  <rcc rId="1927" sId="5" odxf="1" dxf="1" numFmtId="4">
    <nc r="J83">
      <v>0</v>
    </nc>
    <odxf/>
    <ndxf/>
  </rcc>
  <rcc rId="1928" sId="5" odxf="1" dxf="1" numFmtId="4">
    <nc r="K83">
      <v>0</v>
    </nc>
    <odxf/>
    <ndxf/>
  </rcc>
  <rcc rId="1929" sId="5" odxf="1" dxf="1" numFmtId="4">
    <nc r="L83">
      <v>0</v>
    </nc>
    <odxf/>
    <ndxf/>
  </rcc>
  <rcc rId="1930" sId="5" odxf="1" dxf="1" numFmtId="4">
    <nc r="M83">
      <v>0</v>
    </nc>
    <odxf/>
    <ndxf/>
  </rcc>
  <rcc rId="1931" sId="5" odxf="1" dxf="1" numFmtId="4">
    <nc r="N83">
      <v>0</v>
    </nc>
    <odxf/>
    <ndxf/>
  </rcc>
  <rcc rId="1932" sId="5" odxf="1" dxf="1" numFmtId="4">
    <nc r="O83">
      <v>0</v>
    </nc>
    <odxf/>
    <ndxf/>
  </rcc>
  <rcc rId="1933" sId="5" odxf="1" dxf="1" numFmtId="4">
    <nc r="P83">
      <v>0</v>
    </nc>
    <odxf/>
    <ndxf/>
  </rcc>
  <rcc rId="1934" sId="5" odxf="1" dxf="1" numFmtId="4">
    <nc r="Q83">
      <v>0</v>
    </nc>
    <odxf/>
    <ndxf/>
  </rcc>
  <rcc rId="1935" sId="5" odxf="1" dxf="1" numFmtId="4">
    <nc r="R83">
      <v>0</v>
    </nc>
    <odxf/>
    <ndxf/>
  </rcc>
  <rcc rId="1936" sId="5" odxf="1" dxf="1" numFmtId="4">
    <nc r="S83">
      <v>0</v>
    </nc>
    <odxf/>
    <ndxf/>
  </rcc>
  <rcc rId="1937" sId="5" odxf="1" dxf="1" numFmtId="4">
    <nc r="T83">
      <v>0</v>
    </nc>
    <odxf/>
    <ndxf/>
  </rcc>
  <rcc rId="1938" sId="5" odxf="1" dxf="1" numFmtId="4">
    <nc r="U83">
      <v>0</v>
    </nc>
    <odxf/>
    <ndxf/>
  </rcc>
  <rcc rId="1939" sId="5" odxf="1" dxf="1" numFmtId="4">
    <nc r="V83">
      <v>0</v>
    </nc>
    <odxf/>
    <ndxf/>
  </rcc>
  <rcc rId="1940" sId="5" odxf="1" dxf="1" numFmtId="4">
    <nc r="W83">
      <v>0</v>
    </nc>
    <odxf/>
    <ndxf/>
  </rcc>
  <rcc rId="1941" sId="5" odxf="1" dxf="1" numFmtId="4">
    <nc r="X83">
      <v>0</v>
    </nc>
    <odxf/>
    <ndxf/>
  </rcc>
  <rcc rId="1942" sId="5" odxf="1" dxf="1" numFmtId="4">
    <nc r="Y83">
      <v>0</v>
    </nc>
    <odxf/>
    <ndxf/>
  </rcc>
  <rcc rId="1943" sId="5" odxf="1" dxf="1" numFmtId="4">
    <nc r="Z83">
      <v>0</v>
    </nc>
    <odxf/>
    <ndxf/>
  </rcc>
  <rcc rId="1944" sId="5" odxf="1" dxf="1" numFmtId="4">
    <nc r="AA83">
      <v>0</v>
    </nc>
    <odxf/>
    <ndxf/>
  </rcc>
  <rcc rId="1945" sId="5" odxf="1" dxf="1" numFmtId="4">
    <nc r="AB83">
      <v>0</v>
    </nc>
    <odxf/>
    <ndxf/>
  </rcc>
  <rcc rId="1946" sId="5" odxf="1" dxf="1" numFmtId="4">
    <nc r="AC83">
      <v>0</v>
    </nc>
    <odxf/>
    <ndxf/>
  </rcc>
  <rcc rId="1947" sId="5" odxf="1" dxf="1" numFmtId="4">
    <nc r="AD83">
      <v>0</v>
    </nc>
    <odxf/>
    <ndxf/>
  </rcc>
  <rcc rId="1948" sId="5" odxf="1" dxf="1" numFmtId="4">
    <nc r="AE83">
      <v>0</v>
    </nc>
    <odxf/>
    <ndxf/>
  </rcc>
  <rcc rId="1949" sId="5" odxf="1" dxf="1" numFmtId="4">
    <nc r="AF83">
      <v>0</v>
    </nc>
    <odxf/>
    <ndxf/>
  </rcc>
  <rcc rId="1950" sId="5" odxf="1" dxf="1" numFmtId="4">
    <nc r="AG83">
      <v>0</v>
    </nc>
    <odxf/>
    <ndxf/>
  </rcc>
  <rcc rId="1951" sId="5" odxf="1" dxf="1" numFmtId="4">
    <nc r="AH83">
      <v>0</v>
    </nc>
    <odxf/>
    <ndxf/>
  </rcc>
  <rcc rId="1952" sId="5" odxf="1" dxf="1" numFmtId="4">
    <nc r="AI83">
      <v>0</v>
    </nc>
    <odxf/>
    <ndxf/>
  </rcc>
  <rcc rId="1953" sId="5" odxf="1" dxf="1" numFmtId="4">
    <nc r="AJ83">
      <v>0</v>
    </nc>
    <odxf/>
    <ndxf/>
  </rcc>
  <rcc rId="1954" sId="5" odxf="1" dxf="1" numFmtId="4">
    <nc r="AK83">
      <v>0</v>
    </nc>
    <odxf/>
    <ndxf/>
  </rcc>
  <rcc rId="1955" sId="5" odxf="1" dxf="1" numFmtId="4">
    <nc r="AL83">
      <v>0</v>
    </nc>
    <odxf/>
    <ndxf/>
  </rcc>
  <rcc rId="1956" sId="5" odxf="1" dxf="1" numFmtId="4">
    <nc r="AM83">
      <v>0</v>
    </nc>
    <odxf/>
    <ndxf/>
  </rcc>
  <rcc rId="1957" sId="5" odxf="1" dxf="1" numFmtId="4">
    <nc r="AN83">
      <v>0</v>
    </nc>
    <odxf/>
    <ndxf/>
  </rcc>
  <rcc rId="1958" sId="5" odxf="1" dxf="1" numFmtId="4">
    <nc r="AO83">
      <v>0</v>
    </nc>
    <odxf/>
    <ndxf/>
  </rcc>
  <rcc rId="1959" sId="5" odxf="1" dxf="1" numFmtId="4">
    <nc r="AP83">
      <v>0</v>
    </nc>
    <odxf/>
    <ndxf/>
  </rcc>
  <rcc rId="1960" sId="5" odxf="1" dxf="1" numFmtId="4">
    <nc r="AQ83">
      <v>0</v>
    </nc>
    <odxf/>
    <ndxf/>
  </rcc>
  <rcc rId="1961" sId="5" odxf="1" dxf="1" numFmtId="4">
    <nc r="AR83">
      <v>0</v>
    </nc>
    <odxf/>
    <ndxf/>
  </rcc>
  <rcc rId="1962" sId="5" odxf="1" dxf="1" numFmtId="4">
    <nc r="AS83">
      <v>0</v>
    </nc>
    <odxf/>
    <ndxf/>
  </rcc>
  <rcc rId="1963" sId="5" odxf="1" dxf="1" numFmtId="4">
    <nc r="AT83">
      <v>0</v>
    </nc>
    <odxf/>
    <ndxf/>
  </rcc>
  <rfmt sheetId="5" sqref="AU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V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W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X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Y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Z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A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B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C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D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E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F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G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H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I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J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K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L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M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N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O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P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Q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R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S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T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U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V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W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X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Y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Z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A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B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C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D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E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F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G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H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I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J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K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L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M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N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O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P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83:XFD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1964" sId="5" odxf="1" dxf="1">
    <nc r="A84" t="inlineStr">
      <is>
        <t>1.2.1.32</t>
      </is>
    </nc>
    <odxf/>
    <ndxf/>
  </rcc>
  <rcc rId="1965" sId="5" odxf="1" dxf="1">
    <nc r="C84" t="inlineStr">
      <is>
        <t>1-2-1-32</t>
      </is>
    </nc>
    <odxf/>
    <ndxf/>
  </rcc>
  <rcc rId="1966" sId="5" odxf="1" dxf="1" numFmtId="4">
    <nc r="D84">
      <v>0</v>
    </nc>
    <odxf/>
    <ndxf/>
  </rcc>
  <rcc rId="1967" sId="5" odxf="1" dxf="1" numFmtId="4">
    <nc r="E84">
      <v>0</v>
    </nc>
    <odxf/>
    <ndxf/>
  </rcc>
  <rcc rId="1968" sId="5" odxf="1" dxf="1" numFmtId="4">
    <nc r="F84">
      <v>0</v>
    </nc>
    <odxf/>
    <ndxf/>
  </rcc>
  <rcc rId="1969" sId="5" odxf="1" dxf="1" numFmtId="4">
    <nc r="G84">
      <v>0</v>
    </nc>
    <odxf/>
    <ndxf/>
  </rcc>
  <rcc rId="1970" sId="5" odxf="1" dxf="1" numFmtId="4">
    <nc r="H84">
      <v>0</v>
    </nc>
    <odxf/>
    <ndxf/>
  </rcc>
  <rcc rId="1971" sId="5" odxf="1" dxf="1" numFmtId="4">
    <nc r="I84">
      <v>0</v>
    </nc>
    <odxf/>
    <ndxf/>
  </rcc>
  <rcc rId="1972" sId="5" odxf="1" dxf="1" numFmtId="4">
    <nc r="J84">
      <v>0</v>
    </nc>
    <odxf/>
    <ndxf/>
  </rcc>
  <rcc rId="1973" sId="5" odxf="1" dxf="1" numFmtId="4">
    <nc r="K84">
      <v>0</v>
    </nc>
    <odxf/>
    <ndxf/>
  </rcc>
  <rcc rId="1974" sId="5" odxf="1" dxf="1" numFmtId="4">
    <nc r="L84">
      <v>0</v>
    </nc>
    <odxf/>
    <ndxf/>
  </rcc>
  <rcc rId="1975" sId="5" odxf="1" dxf="1" numFmtId="4">
    <nc r="M84">
      <v>0</v>
    </nc>
    <odxf/>
    <ndxf/>
  </rcc>
  <rcc rId="1976" sId="5" odxf="1" dxf="1" numFmtId="4">
    <nc r="N84">
      <v>0</v>
    </nc>
    <odxf/>
    <ndxf/>
  </rcc>
  <rcc rId="1977" sId="5" odxf="1" dxf="1" numFmtId="4">
    <nc r="O84">
      <v>0</v>
    </nc>
    <odxf/>
    <ndxf/>
  </rcc>
  <rcc rId="1978" sId="5" odxf="1" dxf="1" numFmtId="4">
    <nc r="P84">
      <v>0</v>
    </nc>
    <odxf/>
    <ndxf/>
  </rcc>
  <rcc rId="1979" sId="5" odxf="1" dxf="1" numFmtId="4">
    <nc r="Q84">
      <v>0</v>
    </nc>
    <odxf/>
    <ndxf/>
  </rcc>
  <rcc rId="1980" sId="5" odxf="1" dxf="1" numFmtId="4">
    <nc r="R84">
      <v>0</v>
    </nc>
    <odxf/>
    <ndxf/>
  </rcc>
  <rcc rId="1981" sId="5" odxf="1" dxf="1" numFmtId="4">
    <nc r="S84">
      <v>0</v>
    </nc>
    <odxf/>
    <ndxf/>
  </rcc>
  <rcc rId="1982" sId="5" odxf="1" dxf="1" numFmtId="4">
    <nc r="T84">
      <v>0</v>
    </nc>
    <odxf/>
    <ndxf/>
  </rcc>
  <rcc rId="1983" sId="5" odxf="1" dxf="1" numFmtId="4">
    <nc r="U84">
      <v>0</v>
    </nc>
    <odxf/>
    <ndxf/>
  </rcc>
  <rcc rId="1984" sId="5" odxf="1" dxf="1" numFmtId="4">
    <nc r="V84">
      <v>0</v>
    </nc>
    <odxf/>
    <ndxf/>
  </rcc>
  <rcc rId="1985" sId="5" odxf="1" dxf="1" numFmtId="4">
    <nc r="W84">
      <v>0</v>
    </nc>
    <odxf/>
    <ndxf/>
  </rcc>
  <rcc rId="1986" sId="5" odxf="1" dxf="1" numFmtId="4">
    <nc r="X84">
      <v>0</v>
    </nc>
    <odxf/>
    <ndxf/>
  </rcc>
  <rcc rId="1987" sId="5" odxf="1" dxf="1" numFmtId="4">
    <nc r="Y84">
      <v>0</v>
    </nc>
    <odxf/>
    <ndxf/>
  </rcc>
  <rcc rId="1988" sId="5" odxf="1" dxf="1" numFmtId="4">
    <nc r="Z84">
      <v>0</v>
    </nc>
    <odxf/>
    <ndxf/>
  </rcc>
  <rcc rId="1989" sId="5" odxf="1" dxf="1" numFmtId="4">
    <nc r="AA84">
      <v>0</v>
    </nc>
    <odxf/>
    <ndxf/>
  </rcc>
  <rcc rId="1990" sId="5" odxf="1" dxf="1" numFmtId="4">
    <nc r="AB84">
      <v>0</v>
    </nc>
    <odxf/>
    <ndxf/>
  </rcc>
  <rcc rId="1991" sId="5" odxf="1" dxf="1" numFmtId="4">
    <nc r="AC84">
      <v>0</v>
    </nc>
    <odxf/>
    <ndxf/>
  </rcc>
  <rcc rId="1992" sId="5" odxf="1" dxf="1" numFmtId="4">
    <nc r="AD84">
      <v>0</v>
    </nc>
    <odxf/>
    <ndxf/>
  </rcc>
  <rcc rId="1993" sId="5" odxf="1" dxf="1" numFmtId="4">
    <nc r="AE84">
      <v>0</v>
    </nc>
    <odxf/>
    <ndxf/>
  </rcc>
  <rcc rId="1994" sId="5" odxf="1" dxf="1" numFmtId="4">
    <nc r="AF84">
      <v>0</v>
    </nc>
    <odxf/>
    <ndxf/>
  </rcc>
  <rcc rId="1995" sId="5" odxf="1" dxf="1" numFmtId="4">
    <nc r="AG84">
      <v>0</v>
    </nc>
    <odxf/>
    <ndxf/>
  </rcc>
  <rcc rId="1996" sId="5" odxf="1" dxf="1" numFmtId="4">
    <nc r="AH84">
      <v>0</v>
    </nc>
    <odxf/>
    <ndxf/>
  </rcc>
  <rcc rId="1997" sId="5" odxf="1" dxf="1" numFmtId="4">
    <nc r="AI84">
      <v>0</v>
    </nc>
    <odxf/>
    <ndxf/>
  </rcc>
  <rcc rId="1998" sId="5" odxf="1" dxf="1" numFmtId="4">
    <nc r="AJ84">
      <v>0</v>
    </nc>
    <odxf/>
    <ndxf/>
  </rcc>
  <rcc rId="1999" sId="5" odxf="1" dxf="1" numFmtId="4">
    <nc r="AK84">
      <v>0</v>
    </nc>
    <odxf/>
    <ndxf/>
  </rcc>
  <rcc rId="2000" sId="5" odxf="1" dxf="1" numFmtId="4">
    <nc r="AL84">
      <v>0</v>
    </nc>
    <odxf/>
    <ndxf/>
  </rcc>
  <rcc rId="2001" sId="5" odxf="1" dxf="1" numFmtId="4">
    <nc r="AM84">
      <v>0</v>
    </nc>
    <odxf/>
    <ndxf/>
  </rcc>
  <rcc rId="2002" sId="5" odxf="1" dxf="1" numFmtId="4">
    <nc r="AN84">
      <v>0</v>
    </nc>
    <odxf/>
    <ndxf/>
  </rcc>
  <rcc rId="2003" sId="5" odxf="1" dxf="1" numFmtId="4">
    <nc r="AO84">
      <v>0</v>
    </nc>
    <odxf/>
    <ndxf/>
  </rcc>
  <rcc rId="2004" sId="5" odxf="1" dxf="1" numFmtId="4">
    <nc r="AP84">
      <v>0</v>
    </nc>
    <odxf/>
    <ndxf/>
  </rcc>
  <rcc rId="2005" sId="5" odxf="1" dxf="1" numFmtId="4">
    <nc r="AQ84">
      <v>0</v>
    </nc>
    <odxf/>
    <ndxf/>
  </rcc>
  <rcc rId="2006" sId="5" odxf="1" dxf="1" numFmtId="4">
    <nc r="AR84">
      <v>0</v>
    </nc>
    <odxf/>
    <ndxf/>
  </rcc>
  <rcc rId="2007" sId="5" odxf="1" dxf="1" numFmtId="4">
    <nc r="AS84">
      <v>0</v>
    </nc>
    <odxf/>
    <ndxf/>
  </rcc>
  <rcc rId="2008" sId="5" odxf="1" dxf="1" numFmtId="4">
    <nc r="AT84">
      <v>0</v>
    </nc>
    <odxf/>
    <ndxf/>
  </rcc>
  <rfmt sheetId="5" sqref="AU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V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5" sqref="AW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X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Y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Z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A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B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C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D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E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F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G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H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I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J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K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L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M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N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O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P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Q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R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S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T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U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V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W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X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Y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BZ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A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B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C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D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E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F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G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H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I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J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K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L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M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N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O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CP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5" sqref="A84:XFD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rc rId="2009" sId="5" ref="A85:XFD85" action="deleteRow">
    <rfmt sheetId="5" xfDxf="1" sqref="A85:XFD85" start="0" length="0">
      <dxf>
        <font>
          <color auto="1"/>
        </font>
      </dxf>
    </rfmt>
    <rfmt sheetId="5" sqref="A85" start="0" length="0">
      <dxf>
        <font>
          <sz val="12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85" start="0" length="0">
      <dxf>
        <font>
          <sz val="14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vertical="center" wrapText="1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C85" start="0" length="0">
      <dxf>
        <font>
          <sz val="12"/>
          <color auto="1"/>
          <name val="Times New Roman"/>
          <scheme val="none"/>
        </font>
        <numFmt numFmtId="30" formatCode="@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O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P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Q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R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S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T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U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V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W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X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Y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Z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A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B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C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D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E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F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G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H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I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J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L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M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N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O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P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Q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R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S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T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U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V85" start="0" length="0">
      <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0" sId="6" ref="A77:XFD84" action="insertRow"/>
  <rcc rId="2011" sId="6" odxf="1" dxf="1">
    <nc r="A77" t="inlineStr">
      <is>
        <t>1.2.1.25</t>
      </is>
    </nc>
    <odxf/>
    <ndxf/>
  </rcc>
  <rcc rId="2012" sId="6" odxf="1" dxf="1">
    <nc r="C77" t="inlineStr">
      <is>
        <t>1-2-1-25</t>
      </is>
    </nc>
    <odxf/>
    <ndxf/>
  </rcc>
  <rcc rId="2013" sId="6" odxf="1" dxf="1" numFmtId="4">
    <nc r="D77">
      <v>0</v>
    </nc>
    <odxf/>
    <ndxf/>
  </rcc>
  <rcc rId="2014" sId="6" odxf="1" dxf="1" numFmtId="4">
    <nc r="E77">
      <v>0</v>
    </nc>
    <odxf/>
    <ndxf/>
  </rcc>
  <rcc rId="2015" sId="6" odxf="1" dxf="1" numFmtId="4">
    <nc r="F77">
      <v>0</v>
    </nc>
    <odxf/>
    <ndxf/>
  </rcc>
  <rcc rId="2016" sId="6" odxf="1" dxf="1" numFmtId="4">
    <nc r="G77">
      <v>0</v>
    </nc>
    <odxf/>
    <ndxf/>
  </rcc>
  <rcc rId="2017" sId="6" odxf="1" dxf="1" numFmtId="4">
    <nc r="H77">
      <v>0</v>
    </nc>
    <odxf/>
    <ndxf/>
  </rcc>
  <rcc rId="2018" sId="6" odxf="1" dxf="1" numFmtId="4">
    <nc r="I77">
      <v>0</v>
    </nc>
    <odxf/>
    <ndxf/>
  </rcc>
  <rcc rId="2019" sId="6" odxf="1" dxf="1" numFmtId="4">
    <nc r="J77">
      <v>0</v>
    </nc>
    <odxf/>
    <ndxf/>
  </rcc>
  <rcc rId="2020" sId="6" odxf="1" dxf="1" numFmtId="4">
    <nc r="K77">
      <v>0</v>
    </nc>
    <odxf/>
    <ndxf/>
  </rcc>
  <rcc rId="2021" sId="6" odxf="1" dxf="1" numFmtId="4">
    <nc r="L77">
      <v>0</v>
    </nc>
    <odxf/>
    <ndxf/>
  </rcc>
  <rcc rId="2022" sId="6" odxf="1" dxf="1" numFmtId="4">
    <nc r="M77">
      <v>0</v>
    </nc>
    <odxf/>
    <ndxf/>
  </rcc>
  <rcc rId="2023" sId="6" odxf="1" dxf="1" numFmtId="4">
    <nc r="N77">
      <v>0</v>
    </nc>
    <odxf/>
    <ndxf/>
  </rcc>
  <rcc rId="2024" sId="6" odxf="1" dxf="1" numFmtId="4">
    <nc r="O77">
      <v>0</v>
    </nc>
    <odxf/>
    <ndxf/>
  </rcc>
  <rcc rId="2025" sId="6" odxf="1" dxf="1" numFmtId="4">
    <nc r="P77">
      <v>0</v>
    </nc>
    <odxf/>
    <ndxf/>
  </rcc>
  <rcc rId="2026" sId="6" odxf="1" dxf="1" numFmtId="4">
    <nc r="Q77">
      <v>0</v>
    </nc>
    <odxf/>
    <ndxf/>
  </rcc>
  <rcc rId="2027" sId="6" odxf="1" dxf="1" numFmtId="4">
    <nc r="R77">
      <v>0</v>
    </nc>
    <odxf/>
    <ndxf/>
  </rcc>
  <rcc rId="2028" sId="6" odxf="1" dxf="1" numFmtId="4">
    <nc r="S77">
      <v>0</v>
    </nc>
    <odxf/>
    <ndxf/>
  </rcc>
  <rcc rId="2029" sId="6" odxf="1" dxf="1" numFmtId="4">
    <nc r="T77">
      <v>0</v>
    </nc>
    <odxf/>
    <ndxf/>
  </rcc>
  <rcc rId="2030" sId="6" odxf="1" dxf="1" numFmtId="4">
    <nc r="U77">
      <v>0</v>
    </nc>
    <odxf/>
    <ndxf/>
  </rcc>
  <rcc rId="2031" sId="6" odxf="1" dxf="1" numFmtId="4">
    <nc r="V77">
      <v>0</v>
    </nc>
    <odxf/>
    <ndxf/>
  </rcc>
  <rcc rId="2032" sId="6" odxf="1" dxf="1" numFmtId="4">
    <nc r="W77">
      <v>0</v>
    </nc>
    <odxf/>
    <ndxf/>
  </rcc>
  <rcc rId="2033" sId="6" odxf="1" dxf="1" numFmtId="4">
    <nc r="X77">
      <v>0</v>
    </nc>
    <odxf/>
    <ndxf/>
  </rcc>
  <rcc rId="2034" sId="6" odxf="1" dxf="1" numFmtId="4">
    <nc r="Y77">
      <v>0</v>
    </nc>
    <odxf/>
    <ndxf/>
  </rcc>
  <rcc rId="2035" sId="6" odxf="1" dxf="1" numFmtId="4">
    <nc r="Z77">
      <v>0</v>
    </nc>
    <odxf/>
    <ndxf/>
  </rcc>
  <rcc rId="2036" sId="6" odxf="1" dxf="1" numFmtId="4">
    <nc r="AA77">
      <v>0</v>
    </nc>
    <odxf/>
    <ndxf/>
  </rcc>
  <rcc rId="2037" sId="6" odxf="1" dxf="1" numFmtId="4">
    <nc r="AB77">
      <v>0</v>
    </nc>
    <odxf/>
    <ndxf/>
  </rcc>
  <rcc rId="2038" sId="6" odxf="1" dxf="1" numFmtId="4">
    <nc r="AC77">
      <v>0</v>
    </nc>
    <odxf/>
    <ndxf/>
  </rcc>
  <rcc rId="2039" sId="6" odxf="1" dxf="1" numFmtId="4">
    <nc r="AD77">
      <v>0</v>
    </nc>
    <odxf/>
    <ndxf/>
  </rcc>
  <rcc rId="2040" sId="6" odxf="1" dxf="1" numFmtId="4">
    <nc r="AE77">
      <v>0</v>
    </nc>
    <odxf/>
    <ndxf/>
  </rcc>
  <rcc rId="2041" sId="6" odxf="1" dxf="1" numFmtId="4">
    <nc r="AF77">
      <v>0</v>
    </nc>
    <odxf/>
    <ndxf/>
  </rcc>
  <rcc rId="2042" sId="6" odxf="1" dxf="1" numFmtId="4">
    <nc r="AG77">
      <v>0</v>
    </nc>
    <odxf/>
    <ndxf/>
  </rcc>
  <rcc rId="2043" sId="6" odxf="1" dxf="1" numFmtId="4">
    <nc r="AH77">
      <v>0</v>
    </nc>
    <odxf/>
    <ndxf/>
  </rcc>
  <rcc rId="2044" sId="6" odxf="1" dxf="1" numFmtId="4">
    <nc r="AI77">
      <v>0</v>
    </nc>
    <odxf/>
    <ndxf/>
  </rcc>
  <rcc rId="2045" sId="6" odxf="1" dxf="1" numFmtId="4">
    <nc r="AJ77">
      <v>0</v>
    </nc>
    <odxf/>
    <ndxf/>
  </rcc>
  <rcc rId="2046" sId="6" odxf="1" dxf="1" numFmtId="4">
    <nc r="AK77">
      <v>0</v>
    </nc>
    <odxf/>
    <ndxf/>
  </rcc>
  <rcc rId="2047" sId="6" odxf="1" dxf="1" numFmtId="4">
    <nc r="AL77">
      <v>0</v>
    </nc>
    <odxf/>
    <ndxf/>
  </rcc>
  <rcc rId="2048" sId="6" odxf="1" dxf="1" numFmtId="4">
    <nc r="AM77">
      <v>0</v>
    </nc>
    <odxf/>
    <ndxf/>
  </rcc>
  <rcc rId="2049" sId="6" odxf="1" dxf="1" numFmtId="4">
    <nc r="AN77">
      <v>0</v>
    </nc>
    <odxf/>
    <ndxf/>
  </rcc>
  <rcc rId="2050" sId="6" odxf="1" dxf="1" numFmtId="4">
    <nc r="AO77">
      <v>0</v>
    </nc>
    <odxf/>
    <ndxf/>
  </rcc>
  <rcc rId="2051" sId="6" odxf="1" dxf="1" numFmtId="4">
    <nc r="AP77">
      <v>0</v>
    </nc>
    <odxf/>
    <ndxf/>
  </rcc>
  <rcc rId="2052" sId="6" odxf="1" dxf="1" numFmtId="4">
    <nc r="AQ77">
      <v>0</v>
    </nc>
    <odxf/>
    <ndxf/>
  </rcc>
  <rcc rId="2053" sId="6" odxf="1" dxf="1" numFmtId="4">
    <nc r="AR77">
      <v>0</v>
    </nc>
    <odxf/>
    <ndxf/>
  </rcc>
  <rcc rId="2054" sId="6" odxf="1" dxf="1" numFmtId="4">
    <nc r="AS77">
      <v>0</v>
    </nc>
    <odxf/>
    <ndxf/>
  </rcc>
  <rcc rId="2055" sId="6" odxf="1" dxf="1" numFmtId="4">
    <nc r="AT77">
      <v>0</v>
    </nc>
    <odxf/>
    <ndxf/>
  </rcc>
  <rfmt sheetId="6" sqref="AU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V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W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X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Y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Z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A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B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C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D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E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F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G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H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I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J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K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L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M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N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O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P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Q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R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S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T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U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V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W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X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Y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Z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A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B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C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D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E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F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G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H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I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J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K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L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M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N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O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P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77:XFD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056" sId="6" odxf="1" dxf="1">
    <nc r="A78" t="inlineStr">
      <is>
        <t>1.2.1.26</t>
      </is>
    </nc>
    <odxf/>
    <ndxf/>
  </rcc>
  <rcc rId="2057" sId="6" odxf="1" dxf="1">
    <nc r="C78" t="inlineStr">
      <is>
        <t>1-2-1-26</t>
      </is>
    </nc>
    <odxf/>
    <ndxf/>
  </rcc>
  <rcc rId="2058" sId="6" odxf="1" dxf="1" numFmtId="4">
    <nc r="D78">
      <v>0</v>
    </nc>
    <odxf/>
    <ndxf/>
  </rcc>
  <rcc rId="2059" sId="6" odxf="1" dxf="1" numFmtId="4">
    <nc r="E78">
      <v>0</v>
    </nc>
    <odxf/>
    <ndxf/>
  </rcc>
  <rcc rId="2060" sId="6" odxf="1" dxf="1" numFmtId="4">
    <nc r="F78">
      <v>0</v>
    </nc>
    <odxf/>
    <ndxf/>
  </rcc>
  <rcc rId="2061" sId="6" odxf="1" dxf="1" numFmtId="4">
    <nc r="G78">
      <v>0</v>
    </nc>
    <odxf/>
    <ndxf/>
  </rcc>
  <rcc rId="2062" sId="6" odxf="1" dxf="1" numFmtId="4">
    <nc r="H78">
      <v>0</v>
    </nc>
    <odxf/>
    <ndxf/>
  </rcc>
  <rcc rId="2063" sId="6" odxf="1" dxf="1" numFmtId="4">
    <nc r="I78">
      <v>0</v>
    </nc>
    <odxf/>
    <ndxf/>
  </rcc>
  <rcc rId="2064" sId="6" odxf="1" dxf="1" numFmtId="4">
    <nc r="J78">
      <v>0</v>
    </nc>
    <odxf/>
    <ndxf/>
  </rcc>
  <rcc rId="2065" sId="6" odxf="1" dxf="1" numFmtId="4">
    <nc r="K78">
      <v>0</v>
    </nc>
    <odxf/>
    <ndxf/>
  </rcc>
  <rcc rId="2066" sId="6" odxf="1" dxf="1" numFmtId="4">
    <nc r="L78">
      <v>0</v>
    </nc>
    <odxf/>
    <ndxf/>
  </rcc>
  <rcc rId="2067" sId="6" odxf="1" dxf="1" numFmtId="4">
    <nc r="M78">
      <v>0</v>
    </nc>
    <odxf/>
    <ndxf/>
  </rcc>
  <rcc rId="2068" sId="6" odxf="1" dxf="1" numFmtId="4">
    <nc r="N78">
      <v>0</v>
    </nc>
    <odxf/>
    <ndxf/>
  </rcc>
  <rcc rId="2069" sId="6" odxf="1" dxf="1" numFmtId="4">
    <nc r="O78">
      <v>0</v>
    </nc>
    <odxf/>
    <ndxf/>
  </rcc>
  <rcc rId="2070" sId="6" odxf="1" dxf="1" numFmtId="4">
    <nc r="P78">
      <v>0</v>
    </nc>
    <odxf/>
    <ndxf/>
  </rcc>
  <rcc rId="2071" sId="6" odxf="1" dxf="1" numFmtId="4">
    <nc r="Q78">
      <v>0</v>
    </nc>
    <odxf/>
    <ndxf/>
  </rcc>
  <rcc rId="2072" sId="6" odxf="1" dxf="1" numFmtId="4">
    <nc r="R78">
      <v>0</v>
    </nc>
    <odxf/>
    <ndxf/>
  </rcc>
  <rcc rId="2073" sId="6" odxf="1" dxf="1" numFmtId="4">
    <nc r="S78">
      <v>0</v>
    </nc>
    <odxf/>
    <ndxf/>
  </rcc>
  <rcc rId="2074" sId="6" odxf="1" dxf="1" numFmtId="4">
    <nc r="T78">
      <v>0</v>
    </nc>
    <odxf/>
    <ndxf/>
  </rcc>
  <rcc rId="2075" sId="6" odxf="1" dxf="1" numFmtId="4">
    <nc r="U78">
      <v>0</v>
    </nc>
    <odxf/>
    <ndxf/>
  </rcc>
  <rcc rId="2076" sId="6" odxf="1" dxf="1" numFmtId="4">
    <nc r="V78">
      <v>0</v>
    </nc>
    <odxf/>
    <ndxf/>
  </rcc>
  <rcc rId="2077" sId="6" odxf="1" dxf="1" numFmtId="4">
    <nc r="W78">
      <v>0</v>
    </nc>
    <odxf/>
    <ndxf/>
  </rcc>
  <rcc rId="2078" sId="6" odxf="1" dxf="1" numFmtId="4">
    <nc r="X78">
      <v>0</v>
    </nc>
    <odxf/>
    <ndxf/>
  </rcc>
  <rcc rId="2079" sId="6" odxf="1" dxf="1" numFmtId="4">
    <nc r="Y78">
      <v>0</v>
    </nc>
    <odxf/>
    <ndxf/>
  </rcc>
  <rcc rId="2080" sId="6" odxf="1" dxf="1" numFmtId="4">
    <nc r="Z78">
      <v>0</v>
    </nc>
    <odxf/>
    <ndxf/>
  </rcc>
  <rcc rId="2081" sId="6" odxf="1" dxf="1" numFmtId="4">
    <nc r="AA78">
      <v>0</v>
    </nc>
    <odxf/>
    <ndxf/>
  </rcc>
  <rcc rId="2082" sId="6" odxf="1" dxf="1" numFmtId="4">
    <nc r="AB78">
      <v>0</v>
    </nc>
    <odxf/>
    <ndxf/>
  </rcc>
  <rcc rId="2083" sId="6" odxf="1" dxf="1" numFmtId="4">
    <nc r="AC78">
      <v>0</v>
    </nc>
    <odxf/>
    <ndxf/>
  </rcc>
  <rcc rId="2084" sId="6" odxf="1" dxf="1" numFmtId="4">
    <nc r="AD78">
      <v>0</v>
    </nc>
    <odxf/>
    <ndxf/>
  </rcc>
  <rcc rId="2085" sId="6" odxf="1" dxf="1" numFmtId="4">
    <nc r="AE78">
      <v>0</v>
    </nc>
    <odxf/>
    <ndxf/>
  </rcc>
  <rcc rId="2086" sId="6" odxf="1" dxf="1" numFmtId="4">
    <nc r="AF78">
      <v>0</v>
    </nc>
    <odxf/>
    <ndxf/>
  </rcc>
  <rcc rId="2087" sId="6" odxf="1" dxf="1" numFmtId="4">
    <nc r="AG78">
      <v>0</v>
    </nc>
    <odxf/>
    <ndxf/>
  </rcc>
  <rcc rId="2088" sId="6" odxf="1" dxf="1" numFmtId="4">
    <nc r="AH78">
      <v>0</v>
    </nc>
    <odxf/>
    <ndxf/>
  </rcc>
  <rcc rId="2089" sId="6" odxf="1" dxf="1" numFmtId="4">
    <nc r="AI78">
      <v>0</v>
    </nc>
    <odxf/>
    <ndxf/>
  </rcc>
  <rcc rId="2090" sId="6" odxf="1" dxf="1" numFmtId="4">
    <nc r="AJ78">
      <v>0</v>
    </nc>
    <odxf/>
    <ndxf/>
  </rcc>
  <rcc rId="2091" sId="6" odxf="1" dxf="1" numFmtId="4">
    <nc r="AK78">
      <v>0</v>
    </nc>
    <odxf/>
    <ndxf/>
  </rcc>
  <rcc rId="2092" sId="6" odxf="1" dxf="1" numFmtId="4">
    <nc r="AL78">
      <v>0</v>
    </nc>
    <odxf/>
    <ndxf/>
  </rcc>
  <rcc rId="2093" sId="6" odxf="1" dxf="1" numFmtId="4">
    <nc r="AM78">
      <v>0</v>
    </nc>
    <odxf/>
    <ndxf/>
  </rcc>
  <rcc rId="2094" sId="6" odxf="1" dxf="1" numFmtId="4">
    <nc r="AN78">
      <v>0</v>
    </nc>
    <odxf/>
    <ndxf/>
  </rcc>
  <rcc rId="2095" sId="6" odxf="1" dxf="1" numFmtId="4">
    <nc r="AO78">
      <v>0</v>
    </nc>
    <odxf/>
    <ndxf/>
  </rcc>
  <rcc rId="2096" sId="6" odxf="1" dxf="1" numFmtId="4">
    <nc r="AP78">
      <v>0</v>
    </nc>
    <odxf/>
    <ndxf/>
  </rcc>
  <rcc rId="2097" sId="6" odxf="1" dxf="1" numFmtId="4">
    <nc r="AQ78">
      <v>0</v>
    </nc>
    <odxf/>
    <ndxf/>
  </rcc>
  <rcc rId="2098" sId="6" odxf="1" dxf="1" numFmtId="4">
    <nc r="AR78">
      <v>0</v>
    </nc>
    <odxf/>
    <ndxf/>
  </rcc>
  <rcc rId="2099" sId="6" odxf="1" dxf="1" numFmtId="4">
    <nc r="AS78">
      <v>0</v>
    </nc>
    <odxf/>
    <ndxf/>
  </rcc>
  <rcc rId="2100" sId="6" odxf="1" dxf="1" numFmtId="4">
    <nc r="AT78">
      <v>0</v>
    </nc>
    <odxf/>
    <ndxf/>
  </rcc>
  <rfmt sheetId="6" sqref="AU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V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W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X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Y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Z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A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B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C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D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E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F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G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H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I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J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K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L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M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N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O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P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Q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R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S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T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U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V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W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X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Y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Z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A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B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C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D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E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F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G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H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I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J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K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L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M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N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O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P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78:XFD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101" sId="6" odxf="1" dxf="1">
    <nc r="A79" t="inlineStr">
      <is>
        <t>1.2.1.27</t>
      </is>
    </nc>
    <odxf/>
    <ndxf/>
  </rcc>
  <rcc rId="2102" sId="6" odxf="1" dxf="1">
    <nc r="C79" t="inlineStr">
      <is>
        <t>1-2-1-27</t>
      </is>
    </nc>
    <odxf/>
    <ndxf/>
  </rcc>
  <rcc rId="2103" sId="6" odxf="1" dxf="1" numFmtId="4">
    <nc r="D79">
      <v>0</v>
    </nc>
    <odxf/>
    <ndxf/>
  </rcc>
  <rcc rId="2104" sId="6" odxf="1" dxf="1" numFmtId="4">
    <nc r="E79">
      <v>0</v>
    </nc>
    <odxf/>
    <ndxf/>
  </rcc>
  <rcc rId="2105" sId="6" odxf="1" dxf="1" numFmtId="4">
    <nc r="F79">
      <v>0</v>
    </nc>
    <odxf/>
    <ndxf/>
  </rcc>
  <rcc rId="2106" sId="6" odxf="1" dxf="1" numFmtId="4">
    <nc r="G79">
      <v>0</v>
    </nc>
    <odxf/>
    <ndxf/>
  </rcc>
  <rcc rId="2107" sId="6" odxf="1" dxf="1" numFmtId="4">
    <nc r="H79">
      <v>0</v>
    </nc>
    <odxf/>
    <ndxf/>
  </rcc>
  <rcc rId="2108" sId="6" odxf="1" dxf="1" numFmtId="4">
    <nc r="I79">
      <v>0</v>
    </nc>
    <odxf/>
    <ndxf/>
  </rcc>
  <rcc rId="2109" sId="6" odxf="1" dxf="1" numFmtId="4">
    <nc r="J79">
      <v>0</v>
    </nc>
    <odxf/>
    <ndxf/>
  </rcc>
  <rcc rId="2110" sId="6" odxf="1" dxf="1" numFmtId="4">
    <nc r="K79">
      <v>0</v>
    </nc>
    <odxf/>
    <ndxf/>
  </rcc>
  <rcc rId="2111" sId="6" odxf="1" dxf="1" numFmtId="4">
    <nc r="L79">
      <v>0</v>
    </nc>
    <odxf/>
    <ndxf/>
  </rcc>
  <rcc rId="2112" sId="6" odxf="1" dxf="1" numFmtId="4">
    <nc r="M79">
      <v>0</v>
    </nc>
    <odxf/>
    <ndxf/>
  </rcc>
  <rcc rId="2113" sId="6" odxf="1" dxf="1" numFmtId="4">
    <nc r="N79">
      <v>0</v>
    </nc>
    <odxf/>
    <ndxf/>
  </rcc>
  <rcc rId="2114" sId="6" odxf="1" dxf="1" numFmtId="4">
    <nc r="O79">
      <v>0</v>
    </nc>
    <odxf/>
    <ndxf/>
  </rcc>
  <rcc rId="2115" sId="6" odxf="1" dxf="1" numFmtId="4">
    <nc r="P79">
      <v>0</v>
    </nc>
    <odxf/>
    <ndxf/>
  </rcc>
  <rcc rId="2116" sId="6" odxf="1" dxf="1" numFmtId="4">
    <nc r="Q79">
      <v>0</v>
    </nc>
    <odxf/>
    <ndxf/>
  </rcc>
  <rcc rId="2117" sId="6" odxf="1" dxf="1" numFmtId="4">
    <nc r="R79">
      <v>0</v>
    </nc>
    <odxf/>
    <ndxf/>
  </rcc>
  <rcc rId="2118" sId="6" odxf="1" dxf="1" numFmtId="4">
    <nc r="S79">
      <v>0</v>
    </nc>
    <odxf/>
    <ndxf/>
  </rcc>
  <rcc rId="2119" sId="6" odxf="1" dxf="1" numFmtId="4">
    <nc r="T79">
      <v>0</v>
    </nc>
    <odxf/>
    <ndxf/>
  </rcc>
  <rcc rId="2120" sId="6" odxf="1" dxf="1" numFmtId="4">
    <nc r="U79">
      <v>0</v>
    </nc>
    <odxf/>
    <ndxf/>
  </rcc>
  <rcc rId="2121" sId="6" odxf="1" dxf="1" numFmtId="4">
    <nc r="V79">
      <v>0</v>
    </nc>
    <odxf/>
    <ndxf/>
  </rcc>
  <rcc rId="2122" sId="6" odxf="1" dxf="1" numFmtId="4">
    <nc r="W79">
      <v>0</v>
    </nc>
    <odxf/>
    <ndxf/>
  </rcc>
  <rcc rId="2123" sId="6" odxf="1" dxf="1" numFmtId="4">
    <nc r="X79">
      <v>0</v>
    </nc>
    <odxf/>
    <ndxf/>
  </rcc>
  <rcc rId="2124" sId="6" odxf="1" dxf="1" numFmtId="4">
    <nc r="Y79">
      <v>0</v>
    </nc>
    <odxf/>
    <ndxf/>
  </rcc>
  <rcc rId="2125" sId="6" odxf="1" dxf="1" numFmtId="4">
    <nc r="Z79">
      <v>0</v>
    </nc>
    <odxf/>
    <ndxf/>
  </rcc>
  <rcc rId="2126" sId="6" odxf="1" dxf="1" numFmtId="4">
    <nc r="AA79">
      <v>0</v>
    </nc>
    <odxf/>
    <ndxf/>
  </rcc>
  <rcc rId="2127" sId="6" odxf="1" dxf="1" numFmtId="4">
    <nc r="AB79">
      <v>0</v>
    </nc>
    <odxf/>
    <ndxf/>
  </rcc>
  <rcc rId="2128" sId="6" odxf="1" dxf="1" numFmtId="4">
    <nc r="AC79">
      <v>0</v>
    </nc>
    <odxf/>
    <ndxf/>
  </rcc>
  <rcc rId="2129" sId="6" odxf="1" dxf="1" numFmtId="4">
    <nc r="AD79">
      <v>0</v>
    </nc>
    <odxf/>
    <ndxf/>
  </rcc>
  <rcc rId="2130" sId="6" odxf="1" dxf="1" numFmtId="4">
    <nc r="AE79">
      <v>0</v>
    </nc>
    <odxf/>
    <ndxf/>
  </rcc>
  <rcc rId="2131" sId="6" odxf="1" dxf="1" numFmtId="4">
    <nc r="AF79">
      <v>0</v>
    </nc>
    <odxf/>
    <ndxf/>
  </rcc>
  <rcc rId="2132" sId="6" odxf="1" dxf="1" numFmtId="4">
    <nc r="AG79">
      <v>0</v>
    </nc>
    <odxf/>
    <ndxf/>
  </rcc>
  <rcc rId="2133" sId="6" odxf="1" dxf="1" numFmtId="4">
    <nc r="AH79">
      <v>0</v>
    </nc>
    <odxf/>
    <ndxf/>
  </rcc>
  <rcc rId="2134" sId="6" odxf="1" dxf="1" numFmtId="4">
    <nc r="AI79">
      <v>0</v>
    </nc>
    <odxf/>
    <ndxf/>
  </rcc>
  <rcc rId="2135" sId="6" odxf="1" dxf="1" numFmtId="4">
    <nc r="AJ79">
      <v>0</v>
    </nc>
    <odxf/>
    <ndxf/>
  </rcc>
  <rcc rId="2136" sId="6" odxf="1" dxf="1" numFmtId="4">
    <nc r="AK79">
      <v>0</v>
    </nc>
    <odxf/>
    <ndxf/>
  </rcc>
  <rcc rId="2137" sId="6" odxf="1" dxf="1" numFmtId="4">
    <nc r="AL79">
      <v>0</v>
    </nc>
    <odxf/>
    <ndxf/>
  </rcc>
  <rcc rId="2138" sId="6" odxf="1" dxf="1" numFmtId="4">
    <nc r="AM79">
      <v>0</v>
    </nc>
    <odxf/>
    <ndxf/>
  </rcc>
  <rcc rId="2139" sId="6" odxf="1" dxf="1" numFmtId="4">
    <nc r="AN79">
      <v>0</v>
    </nc>
    <odxf/>
    <ndxf/>
  </rcc>
  <rcc rId="2140" sId="6" odxf="1" dxf="1" numFmtId="4">
    <nc r="AO79">
      <v>0</v>
    </nc>
    <odxf/>
    <ndxf/>
  </rcc>
  <rcc rId="2141" sId="6" odxf="1" dxf="1" numFmtId="4">
    <nc r="AP79">
      <v>0</v>
    </nc>
    <odxf/>
    <ndxf/>
  </rcc>
  <rcc rId="2142" sId="6" odxf="1" dxf="1" numFmtId="4">
    <nc r="AQ79">
      <v>0</v>
    </nc>
    <odxf/>
    <ndxf/>
  </rcc>
  <rcc rId="2143" sId="6" odxf="1" dxf="1" numFmtId="4">
    <nc r="AR79">
      <v>0</v>
    </nc>
    <odxf/>
    <ndxf/>
  </rcc>
  <rcc rId="2144" sId="6" odxf="1" dxf="1" numFmtId="4">
    <nc r="AS79">
      <v>0</v>
    </nc>
    <odxf/>
    <ndxf/>
  </rcc>
  <rcc rId="2145" sId="6" odxf="1" dxf="1" numFmtId="4">
    <nc r="AT79">
      <v>0</v>
    </nc>
    <odxf/>
    <ndxf/>
  </rcc>
  <rfmt sheetId="6" sqref="AU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V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W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X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Y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Z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A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B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C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D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E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F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G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H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I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J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K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L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M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N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O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P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Q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R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S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T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U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V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W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X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Y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Z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A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B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C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D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E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F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G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H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I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J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K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L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M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N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O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P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79:XFD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146" sId="6" odxf="1" dxf="1">
    <nc r="A80" t="inlineStr">
      <is>
        <t>1.2.1.28</t>
      </is>
    </nc>
    <odxf/>
    <ndxf/>
  </rcc>
  <rcc rId="2147" sId="6" odxf="1" dxf="1">
    <nc r="C80" t="inlineStr">
      <is>
        <t>1-2-1-28</t>
      </is>
    </nc>
    <odxf/>
    <ndxf/>
  </rcc>
  <rcc rId="2148" sId="6" odxf="1" dxf="1" numFmtId="4">
    <nc r="D80">
      <v>0</v>
    </nc>
    <odxf/>
    <ndxf/>
  </rcc>
  <rcc rId="2149" sId="6" odxf="1" dxf="1" numFmtId="4">
    <nc r="E80">
      <v>0</v>
    </nc>
    <odxf/>
    <ndxf/>
  </rcc>
  <rcc rId="2150" sId="6" odxf="1" dxf="1" numFmtId="4">
    <nc r="F80">
      <v>0</v>
    </nc>
    <odxf/>
    <ndxf/>
  </rcc>
  <rcc rId="2151" sId="6" odxf="1" dxf="1" numFmtId="4">
    <nc r="G80">
      <v>0</v>
    </nc>
    <odxf/>
    <ndxf/>
  </rcc>
  <rcc rId="2152" sId="6" odxf="1" dxf="1" numFmtId="4">
    <nc r="H80">
      <v>0</v>
    </nc>
    <odxf/>
    <ndxf/>
  </rcc>
  <rcc rId="2153" sId="6" odxf="1" dxf="1" numFmtId="4">
    <nc r="I80">
      <v>0</v>
    </nc>
    <odxf/>
    <ndxf/>
  </rcc>
  <rcc rId="2154" sId="6" odxf="1" dxf="1" numFmtId="4">
    <nc r="J80">
      <v>0</v>
    </nc>
    <odxf/>
    <ndxf/>
  </rcc>
  <rcc rId="2155" sId="6" odxf="1" dxf="1" numFmtId="4">
    <nc r="K80">
      <v>0</v>
    </nc>
    <odxf/>
    <ndxf/>
  </rcc>
  <rcc rId="2156" sId="6" odxf="1" dxf="1" numFmtId="4">
    <nc r="L80">
      <v>0</v>
    </nc>
    <odxf/>
    <ndxf/>
  </rcc>
  <rcc rId="2157" sId="6" odxf="1" dxf="1" numFmtId="4">
    <nc r="M80">
      <v>0</v>
    </nc>
    <odxf/>
    <ndxf/>
  </rcc>
  <rcc rId="2158" sId="6" odxf="1" dxf="1" numFmtId="4">
    <nc r="N80">
      <v>0</v>
    </nc>
    <odxf/>
    <ndxf/>
  </rcc>
  <rcc rId="2159" sId="6" odxf="1" dxf="1" numFmtId="4">
    <nc r="O80">
      <v>0</v>
    </nc>
    <odxf/>
    <ndxf/>
  </rcc>
  <rcc rId="2160" sId="6" odxf="1" dxf="1" numFmtId="4">
    <nc r="P80">
      <v>0</v>
    </nc>
    <odxf/>
    <ndxf/>
  </rcc>
  <rcc rId="2161" sId="6" odxf="1" dxf="1" numFmtId="4">
    <nc r="Q80">
      <v>0</v>
    </nc>
    <odxf/>
    <ndxf/>
  </rcc>
  <rcc rId="2162" sId="6" odxf="1" dxf="1" numFmtId="4">
    <nc r="R80">
      <v>0</v>
    </nc>
    <odxf/>
    <ndxf/>
  </rcc>
  <rcc rId="2163" sId="6" odxf="1" dxf="1" numFmtId="4">
    <nc r="S80">
      <v>0</v>
    </nc>
    <odxf/>
    <ndxf/>
  </rcc>
  <rcc rId="2164" sId="6" odxf="1" dxf="1" numFmtId="4">
    <nc r="T80">
      <v>0</v>
    </nc>
    <odxf/>
    <ndxf/>
  </rcc>
  <rcc rId="2165" sId="6" odxf="1" dxf="1" numFmtId="4">
    <nc r="U80">
      <v>0</v>
    </nc>
    <odxf/>
    <ndxf/>
  </rcc>
  <rcc rId="2166" sId="6" odxf="1" dxf="1" numFmtId="4">
    <nc r="V80">
      <v>0</v>
    </nc>
    <odxf/>
    <ndxf/>
  </rcc>
  <rcc rId="2167" sId="6" odxf="1" dxf="1" numFmtId="4">
    <nc r="W80">
      <v>0</v>
    </nc>
    <odxf/>
    <ndxf/>
  </rcc>
  <rcc rId="2168" sId="6" odxf="1" dxf="1" numFmtId="4">
    <nc r="X80">
      <v>0</v>
    </nc>
    <odxf/>
    <ndxf/>
  </rcc>
  <rcc rId="2169" sId="6" odxf="1" dxf="1" numFmtId="4">
    <nc r="Y80">
      <v>0</v>
    </nc>
    <odxf/>
    <ndxf/>
  </rcc>
  <rcc rId="2170" sId="6" odxf="1" dxf="1" numFmtId="4">
    <nc r="Z80">
      <v>0</v>
    </nc>
    <odxf/>
    <ndxf/>
  </rcc>
  <rcc rId="2171" sId="6" odxf="1" dxf="1" numFmtId="4">
    <nc r="AA80">
      <v>0</v>
    </nc>
    <odxf/>
    <ndxf/>
  </rcc>
  <rcc rId="2172" sId="6" odxf="1" dxf="1" numFmtId="4">
    <nc r="AB80">
      <v>0</v>
    </nc>
    <odxf/>
    <ndxf/>
  </rcc>
  <rcc rId="2173" sId="6" odxf="1" dxf="1" numFmtId="4">
    <nc r="AC80">
      <v>0</v>
    </nc>
    <odxf/>
    <ndxf/>
  </rcc>
  <rcc rId="2174" sId="6" odxf="1" dxf="1" numFmtId="4">
    <nc r="AD80">
      <v>0</v>
    </nc>
    <odxf/>
    <ndxf/>
  </rcc>
  <rcc rId="2175" sId="6" odxf="1" dxf="1" numFmtId="4">
    <nc r="AE80">
      <v>0</v>
    </nc>
    <odxf/>
    <ndxf/>
  </rcc>
  <rcc rId="2176" sId="6" odxf="1" dxf="1" numFmtId="4">
    <nc r="AF80">
      <v>0</v>
    </nc>
    <odxf/>
    <ndxf/>
  </rcc>
  <rcc rId="2177" sId="6" odxf="1" dxf="1" numFmtId="4">
    <nc r="AG80">
      <v>0</v>
    </nc>
    <odxf/>
    <ndxf/>
  </rcc>
  <rcc rId="2178" sId="6" odxf="1" dxf="1" numFmtId="4">
    <nc r="AH80">
      <v>0</v>
    </nc>
    <odxf/>
    <ndxf/>
  </rcc>
  <rcc rId="2179" sId="6" odxf="1" dxf="1" numFmtId="4">
    <nc r="AI80">
      <v>0</v>
    </nc>
    <odxf/>
    <ndxf/>
  </rcc>
  <rcc rId="2180" sId="6" odxf="1" dxf="1" numFmtId="4">
    <nc r="AJ80">
      <v>0</v>
    </nc>
    <odxf/>
    <ndxf/>
  </rcc>
  <rcc rId="2181" sId="6" odxf="1" dxf="1" numFmtId="4">
    <nc r="AK80">
      <v>0</v>
    </nc>
    <odxf/>
    <ndxf/>
  </rcc>
  <rcc rId="2182" sId="6" odxf="1" dxf="1" numFmtId="4">
    <nc r="AL80">
      <v>0</v>
    </nc>
    <odxf/>
    <ndxf/>
  </rcc>
  <rcc rId="2183" sId="6" odxf="1" dxf="1" numFmtId="4">
    <nc r="AM80">
      <v>0</v>
    </nc>
    <odxf/>
    <ndxf/>
  </rcc>
  <rcc rId="2184" sId="6" odxf="1" dxf="1" numFmtId="4">
    <nc r="AN80">
      <v>0</v>
    </nc>
    <odxf/>
    <ndxf/>
  </rcc>
  <rcc rId="2185" sId="6" odxf="1" dxf="1" numFmtId="4">
    <nc r="AO80">
      <v>0</v>
    </nc>
    <odxf/>
    <ndxf/>
  </rcc>
  <rcc rId="2186" sId="6" odxf="1" dxf="1" numFmtId="4">
    <nc r="AP80">
      <v>0</v>
    </nc>
    <odxf/>
    <ndxf/>
  </rcc>
  <rcc rId="2187" sId="6" odxf="1" dxf="1" numFmtId="4">
    <nc r="AQ80">
      <v>0</v>
    </nc>
    <odxf/>
    <ndxf/>
  </rcc>
  <rcc rId="2188" sId="6" odxf="1" dxf="1" numFmtId="4">
    <nc r="AR80">
      <v>0</v>
    </nc>
    <odxf/>
    <ndxf/>
  </rcc>
  <rcc rId="2189" sId="6" odxf="1" dxf="1" numFmtId="4">
    <nc r="AS80">
      <v>0</v>
    </nc>
    <odxf/>
    <ndxf/>
  </rcc>
  <rcc rId="2190" sId="6" odxf="1" dxf="1" numFmtId="4">
    <nc r="AT80">
      <v>0</v>
    </nc>
    <odxf/>
    <ndxf/>
  </rcc>
  <rfmt sheetId="6" sqref="AU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V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W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X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Y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Z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A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B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C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D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E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F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G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H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I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J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K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L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M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N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O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P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Q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R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S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T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U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V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W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X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Y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Z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A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B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C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D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E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F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G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H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I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J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K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L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M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N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O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P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80:XFD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191" sId="6" odxf="1" dxf="1">
    <nc r="A81" t="inlineStr">
      <is>
        <t>1.2.1.29</t>
      </is>
    </nc>
    <odxf/>
    <ndxf/>
  </rcc>
  <rcc rId="2192" sId="6" odxf="1" dxf="1">
    <nc r="C81" t="inlineStr">
      <is>
        <t>1-2-1-29</t>
      </is>
    </nc>
    <odxf/>
    <ndxf/>
  </rcc>
  <rcc rId="2193" sId="6" odxf="1" dxf="1" numFmtId="4">
    <nc r="D81">
      <v>0</v>
    </nc>
    <odxf/>
    <ndxf/>
  </rcc>
  <rcc rId="2194" sId="6" odxf="1" dxf="1" numFmtId="4">
    <nc r="E81">
      <v>0</v>
    </nc>
    <odxf/>
    <ndxf/>
  </rcc>
  <rcc rId="2195" sId="6" odxf="1" dxf="1" numFmtId="4">
    <nc r="F81">
      <v>0</v>
    </nc>
    <odxf/>
    <ndxf/>
  </rcc>
  <rcc rId="2196" sId="6" odxf="1" dxf="1" numFmtId="4">
    <nc r="G81">
      <v>0</v>
    </nc>
    <odxf/>
    <ndxf/>
  </rcc>
  <rcc rId="2197" sId="6" odxf="1" dxf="1" numFmtId="4">
    <nc r="H81">
      <v>0</v>
    </nc>
    <odxf/>
    <ndxf/>
  </rcc>
  <rcc rId="2198" sId="6" odxf="1" dxf="1" numFmtId="4">
    <nc r="I81">
      <v>0</v>
    </nc>
    <odxf/>
    <ndxf/>
  </rcc>
  <rcc rId="2199" sId="6" odxf="1" dxf="1" numFmtId="4">
    <nc r="J81">
      <v>0</v>
    </nc>
    <odxf/>
    <ndxf/>
  </rcc>
  <rcc rId="2200" sId="6" odxf="1" dxf="1" numFmtId="4">
    <nc r="K81">
      <v>0</v>
    </nc>
    <odxf/>
    <ndxf/>
  </rcc>
  <rcc rId="2201" sId="6" odxf="1" dxf="1" numFmtId="4">
    <nc r="L81">
      <v>0</v>
    </nc>
    <odxf/>
    <ndxf/>
  </rcc>
  <rcc rId="2202" sId="6" odxf="1" dxf="1" numFmtId="4">
    <nc r="M81">
      <v>0</v>
    </nc>
    <odxf/>
    <ndxf/>
  </rcc>
  <rcc rId="2203" sId="6" odxf="1" dxf="1" numFmtId="4">
    <nc r="N81">
      <v>0</v>
    </nc>
    <odxf/>
    <ndxf/>
  </rcc>
  <rcc rId="2204" sId="6" odxf="1" dxf="1" numFmtId="4">
    <nc r="O81">
      <v>0</v>
    </nc>
    <odxf/>
    <ndxf/>
  </rcc>
  <rcc rId="2205" sId="6" odxf="1" dxf="1" numFmtId="4">
    <nc r="P81">
      <v>0</v>
    </nc>
    <odxf/>
    <ndxf/>
  </rcc>
  <rcc rId="2206" sId="6" odxf="1" dxf="1" numFmtId="4">
    <nc r="Q81">
      <v>0</v>
    </nc>
    <odxf/>
    <ndxf/>
  </rcc>
  <rcc rId="2207" sId="6" odxf="1" dxf="1" numFmtId="4">
    <nc r="R81">
      <v>0</v>
    </nc>
    <odxf/>
    <ndxf/>
  </rcc>
  <rcc rId="2208" sId="6" odxf="1" dxf="1" numFmtId="4">
    <nc r="S81">
      <v>0</v>
    </nc>
    <odxf/>
    <ndxf/>
  </rcc>
  <rcc rId="2209" sId="6" odxf="1" dxf="1" numFmtId="4">
    <nc r="T81">
      <v>0</v>
    </nc>
    <odxf/>
    <ndxf/>
  </rcc>
  <rcc rId="2210" sId="6" odxf="1" dxf="1" numFmtId="4">
    <nc r="U81">
      <v>0</v>
    </nc>
    <odxf/>
    <ndxf/>
  </rcc>
  <rcc rId="2211" sId="6" odxf="1" dxf="1" numFmtId="4">
    <nc r="V81">
      <v>0</v>
    </nc>
    <odxf/>
    <ndxf/>
  </rcc>
  <rcc rId="2212" sId="6" odxf="1" dxf="1" numFmtId="4">
    <nc r="W81">
      <v>0</v>
    </nc>
    <odxf/>
    <ndxf/>
  </rcc>
  <rcc rId="2213" sId="6" odxf="1" dxf="1" numFmtId="4">
    <nc r="X81">
      <v>0</v>
    </nc>
    <odxf/>
    <ndxf/>
  </rcc>
  <rcc rId="2214" sId="6" odxf="1" dxf="1" numFmtId="4">
    <nc r="Y81">
      <v>0</v>
    </nc>
    <odxf/>
    <ndxf/>
  </rcc>
  <rcc rId="2215" sId="6" odxf="1" dxf="1" numFmtId="4">
    <nc r="Z81">
      <v>0</v>
    </nc>
    <odxf/>
    <ndxf/>
  </rcc>
  <rcc rId="2216" sId="6" odxf="1" dxf="1" numFmtId="4">
    <nc r="AA81">
      <v>0</v>
    </nc>
    <odxf/>
    <ndxf/>
  </rcc>
  <rcc rId="2217" sId="6" odxf="1" dxf="1" numFmtId="4">
    <nc r="AB81">
      <v>0</v>
    </nc>
    <odxf/>
    <ndxf/>
  </rcc>
  <rcc rId="2218" sId="6" odxf="1" dxf="1" numFmtId="4">
    <nc r="AC81">
      <v>0</v>
    </nc>
    <odxf/>
    <ndxf/>
  </rcc>
  <rcc rId="2219" sId="6" odxf="1" dxf="1" numFmtId="4">
    <nc r="AD81">
      <v>0</v>
    </nc>
    <odxf/>
    <ndxf/>
  </rcc>
  <rcc rId="2220" sId="6" odxf="1" dxf="1" numFmtId="4">
    <nc r="AE81">
      <v>0</v>
    </nc>
    <odxf/>
    <ndxf/>
  </rcc>
  <rcc rId="2221" sId="6" odxf="1" dxf="1" numFmtId="4">
    <nc r="AF81">
      <v>0</v>
    </nc>
    <odxf/>
    <ndxf/>
  </rcc>
  <rcc rId="2222" sId="6" odxf="1" dxf="1" numFmtId="4">
    <nc r="AG81">
      <v>0</v>
    </nc>
    <odxf/>
    <ndxf/>
  </rcc>
  <rcc rId="2223" sId="6" odxf="1" dxf="1" numFmtId="4">
    <nc r="AH81">
      <v>0</v>
    </nc>
    <odxf/>
    <ndxf/>
  </rcc>
  <rcc rId="2224" sId="6" odxf="1" dxf="1" numFmtId="4">
    <nc r="AI81">
      <v>0</v>
    </nc>
    <odxf/>
    <ndxf/>
  </rcc>
  <rcc rId="2225" sId="6" odxf="1" dxf="1" numFmtId="4">
    <nc r="AJ81">
      <v>0</v>
    </nc>
    <odxf/>
    <ndxf/>
  </rcc>
  <rcc rId="2226" sId="6" odxf="1" dxf="1" numFmtId="4">
    <nc r="AK81">
      <v>0</v>
    </nc>
    <odxf/>
    <ndxf/>
  </rcc>
  <rcc rId="2227" sId="6" odxf="1" dxf="1" numFmtId="4">
    <nc r="AL81">
      <v>0</v>
    </nc>
    <odxf/>
    <ndxf/>
  </rcc>
  <rcc rId="2228" sId="6" odxf="1" dxf="1" numFmtId="4">
    <nc r="AM81">
      <v>0</v>
    </nc>
    <odxf/>
    <ndxf/>
  </rcc>
  <rcc rId="2229" sId="6" odxf="1" dxf="1" numFmtId="4">
    <nc r="AN81">
      <v>0</v>
    </nc>
    <odxf/>
    <ndxf/>
  </rcc>
  <rcc rId="2230" sId="6" odxf="1" dxf="1" numFmtId="4">
    <nc r="AO81">
      <v>0</v>
    </nc>
    <odxf/>
    <ndxf/>
  </rcc>
  <rcc rId="2231" sId="6" odxf="1" dxf="1" numFmtId="4">
    <nc r="AP81">
      <v>0</v>
    </nc>
    <odxf/>
    <ndxf/>
  </rcc>
  <rcc rId="2232" sId="6" odxf="1" dxf="1" numFmtId="4">
    <nc r="AQ81">
      <v>0</v>
    </nc>
    <odxf/>
    <ndxf/>
  </rcc>
  <rcc rId="2233" sId="6" odxf="1" dxf="1" numFmtId="4">
    <nc r="AR81">
      <v>0</v>
    </nc>
    <odxf/>
    <ndxf/>
  </rcc>
  <rcc rId="2234" sId="6" odxf="1" dxf="1" numFmtId="4">
    <nc r="AS81">
      <v>0</v>
    </nc>
    <odxf/>
    <ndxf/>
  </rcc>
  <rcc rId="2235" sId="6" odxf="1" dxf="1" numFmtId="4">
    <nc r="AT81">
      <v>0</v>
    </nc>
    <odxf/>
    <ndxf/>
  </rcc>
  <rfmt sheetId="6" sqref="AU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V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W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X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Y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Z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A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B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C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D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E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F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G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H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I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J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K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L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M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N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O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P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Q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R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S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T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U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V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W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X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Y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Z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A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B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C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D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E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F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G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H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I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J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K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L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M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N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O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P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81:XFD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236" sId="6" odxf="1" dxf="1">
    <nc r="A82" t="inlineStr">
      <is>
        <t>1.2.1.30</t>
      </is>
    </nc>
    <odxf/>
    <ndxf/>
  </rcc>
  <rcc rId="2237" sId="6" odxf="1" dxf="1">
    <nc r="C82" t="inlineStr">
      <is>
        <t>1-2-1-30</t>
      </is>
    </nc>
    <odxf/>
    <ndxf/>
  </rcc>
  <rcc rId="2238" sId="6" odxf="1" dxf="1" numFmtId="4">
    <nc r="D82">
      <v>0</v>
    </nc>
    <odxf/>
    <ndxf/>
  </rcc>
  <rcc rId="2239" sId="6" odxf="1" dxf="1" numFmtId="4">
    <nc r="E82">
      <v>0</v>
    </nc>
    <odxf/>
    <ndxf/>
  </rcc>
  <rcc rId="2240" sId="6" odxf="1" dxf="1" numFmtId="4">
    <nc r="F82">
      <v>0</v>
    </nc>
    <odxf/>
    <ndxf/>
  </rcc>
  <rcc rId="2241" sId="6" odxf="1" dxf="1" numFmtId="4">
    <nc r="G82">
      <v>0</v>
    </nc>
    <odxf/>
    <ndxf/>
  </rcc>
  <rcc rId="2242" sId="6" odxf="1" dxf="1" numFmtId="4">
    <nc r="H82">
      <v>0</v>
    </nc>
    <odxf/>
    <ndxf/>
  </rcc>
  <rcc rId="2243" sId="6" odxf="1" dxf="1" numFmtId="4">
    <nc r="I82">
      <v>0</v>
    </nc>
    <odxf/>
    <ndxf/>
  </rcc>
  <rcc rId="2244" sId="6" odxf="1" dxf="1" numFmtId="4">
    <nc r="J82">
      <v>0</v>
    </nc>
    <odxf/>
    <ndxf/>
  </rcc>
  <rcc rId="2245" sId="6" odxf="1" dxf="1" numFmtId="4">
    <nc r="K82">
      <v>0</v>
    </nc>
    <odxf/>
    <ndxf/>
  </rcc>
  <rcc rId="2246" sId="6" odxf="1" dxf="1" numFmtId="4">
    <nc r="L82">
      <v>0</v>
    </nc>
    <odxf/>
    <ndxf/>
  </rcc>
  <rcc rId="2247" sId="6" odxf="1" dxf="1" numFmtId="4">
    <nc r="M82">
      <v>0</v>
    </nc>
    <odxf/>
    <ndxf/>
  </rcc>
  <rcc rId="2248" sId="6" odxf="1" dxf="1" numFmtId="4">
    <nc r="N82">
      <v>0</v>
    </nc>
    <odxf/>
    <ndxf/>
  </rcc>
  <rcc rId="2249" sId="6" odxf="1" dxf="1" numFmtId="4">
    <nc r="O82">
      <v>0</v>
    </nc>
    <odxf/>
    <ndxf/>
  </rcc>
  <rcc rId="2250" sId="6" odxf="1" dxf="1" numFmtId="4">
    <nc r="P82">
      <v>0</v>
    </nc>
    <odxf/>
    <ndxf/>
  </rcc>
  <rcc rId="2251" sId="6" odxf="1" dxf="1" numFmtId="4">
    <nc r="Q82">
      <v>0</v>
    </nc>
    <odxf/>
    <ndxf/>
  </rcc>
  <rcc rId="2252" sId="6" odxf="1" dxf="1" numFmtId="4">
    <nc r="R82">
      <v>0</v>
    </nc>
    <odxf/>
    <ndxf/>
  </rcc>
  <rcc rId="2253" sId="6" odxf="1" dxf="1" numFmtId="4">
    <nc r="S82">
      <v>0</v>
    </nc>
    <odxf/>
    <ndxf/>
  </rcc>
  <rcc rId="2254" sId="6" odxf="1" dxf="1" numFmtId="4">
    <nc r="T82">
      <v>0</v>
    </nc>
    <odxf/>
    <ndxf/>
  </rcc>
  <rcc rId="2255" sId="6" odxf="1" dxf="1" numFmtId="4">
    <nc r="U82">
      <v>0</v>
    </nc>
    <odxf/>
    <ndxf/>
  </rcc>
  <rcc rId="2256" sId="6" odxf="1" dxf="1" numFmtId="4">
    <nc r="V82">
      <v>0</v>
    </nc>
    <odxf/>
    <ndxf/>
  </rcc>
  <rcc rId="2257" sId="6" odxf="1" dxf="1" numFmtId="4">
    <nc r="W82">
      <v>0</v>
    </nc>
    <odxf/>
    <ndxf/>
  </rcc>
  <rcc rId="2258" sId="6" odxf="1" dxf="1" numFmtId="4">
    <nc r="X82">
      <v>0</v>
    </nc>
    <odxf/>
    <ndxf/>
  </rcc>
  <rcc rId="2259" sId="6" odxf="1" dxf="1" numFmtId="4">
    <nc r="Y82">
      <v>0</v>
    </nc>
    <odxf/>
    <ndxf/>
  </rcc>
  <rcc rId="2260" sId="6" odxf="1" dxf="1" numFmtId="4">
    <nc r="Z82">
      <v>0</v>
    </nc>
    <odxf/>
    <ndxf/>
  </rcc>
  <rcc rId="2261" sId="6" odxf="1" dxf="1" numFmtId="4">
    <nc r="AA82">
      <v>0</v>
    </nc>
    <odxf/>
    <ndxf/>
  </rcc>
  <rcc rId="2262" sId="6" odxf="1" dxf="1" numFmtId="4">
    <nc r="AB82">
      <v>0</v>
    </nc>
    <odxf/>
    <ndxf/>
  </rcc>
  <rcc rId="2263" sId="6" odxf="1" dxf="1" numFmtId="4">
    <nc r="AC82">
      <v>0</v>
    </nc>
    <odxf/>
    <ndxf/>
  </rcc>
  <rcc rId="2264" sId="6" odxf="1" dxf="1" numFmtId="4">
    <nc r="AD82">
      <v>0</v>
    </nc>
    <odxf/>
    <ndxf/>
  </rcc>
  <rcc rId="2265" sId="6" odxf="1" dxf="1" numFmtId="4">
    <nc r="AE82">
      <v>0</v>
    </nc>
    <odxf/>
    <ndxf/>
  </rcc>
  <rcc rId="2266" sId="6" odxf="1" dxf="1" numFmtId="4">
    <nc r="AF82">
      <v>0</v>
    </nc>
    <odxf/>
    <ndxf/>
  </rcc>
  <rcc rId="2267" sId="6" odxf="1" dxf="1" numFmtId="4">
    <nc r="AG82">
      <v>0</v>
    </nc>
    <odxf/>
    <ndxf/>
  </rcc>
  <rcc rId="2268" sId="6" odxf="1" dxf="1" numFmtId="4">
    <nc r="AH82">
      <v>0</v>
    </nc>
    <odxf/>
    <ndxf/>
  </rcc>
  <rcc rId="2269" sId="6" odxf="1" dxf="1" numFmtId="4">
    <nc r="AI82">
      <v>0</v>
    </nc>
    <odxf/>
    <ndxf/>
  </rcc>
  <rcc rId="2270" sId="6" odxf="1" dxf="1" numFmtId="4">
    <nc r="AJ82">
      <v>0</v>
    </nc>
    <odxf/>
    <ndxf/>
  </rcc>
  <rcc rId="2271" sId="6" odxf="1" dxf="1" numFmtId="4">
    <nc r="AK82">
      <v>0</v>
    </nc>
    <odxf/>
    <ndxf/>
  </rcc>
  <rcc rId="2272" sId="6" odxf="1" dxf="1" numFmtId="4">
    <nc r="AL82">
      <v>0</v>
    </nc>
    <odxf/>
    <ndxf/>
  </rcc>
  <rcc rId="2273" sId="6" odxf="1" dxf="1" numFmtId="4">
    <nc r="AM82">
      <v>0</v>
    </nc>
    <odxf/>
    <ndxf/>
  </rcc>
  <rcc rId="2274" sId="6" odxf="1" dxf="1" numFmtId="4">
    <nc r="AN82">
      <v>0</v>
    </nc>
    <odxf/>
    <ndxf/>
  </rcc>
  <rcc rId="2275" sId="6" odxf="1" dxf="1" numFmtId="4">
    <nc r="AO82">
      <v>0</v>
    </nc>
    <odxf/>
    <ndxf/>
  </rcc>
  <rcc rId="2276" sId="6" odxf="1" dxf="1" numFmtId="4">
    <nc r="AP82">
      <v>0</v>
    </nc>
    <odxf/>
    <ndxf/>
  </rcc>
  <rcc rId="2277" sId="6" odxf="1" dxf="1" numFmtId="4">
    <nc r="AQ82">
      <v>0</v>
    </nc>
    <odxf/>
    <ndxf/>
  </rcc>
  <rcc rId="2278" sId="6" odxf="1" dxf="1" numFmtId="4">
    <nc r="AR82">
      <v>0</v>
    </nc>
    <odxf/>
    <ndxf/>
  </rcc>
  <rcc rId="2279" sId="6" odxf="1" dxf="1" numFmtId="4">
    <nc r="AS82">
      <v>0</v>
    </nc>
    <odxf/>
    <ndxf/>
  </rcc>
  <rcc rId="2280" sId="6" odxf="1" dxf="1" numFmtId="4">
    <nc r="AT82">
      <v>0</v>
    </nc>
    <odxf/>
    <ndxf/>
  </rcc>
  <rfmt sheetId="6" sqref="AU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V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W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X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Y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Z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A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B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C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D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E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F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G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H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I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J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K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L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M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N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O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P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Q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R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S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T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U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V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W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X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Y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Z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A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B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C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D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E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F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G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H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I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J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K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L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M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N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O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P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82:XFD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281" sId="6" odxf="1" dxf="1">
    <nc r="A83" t="inlineStr">
      <is>
        <t>1.2.1.31</t>
      </is>
    </nc>
    <odxf/>
    <ndxf/>
  </rcc>
  <rcc rId="2282" sId="6" odxf="1" dxf="1">
    <nc r="C83" t="inlineStr">
      <is>
        <t>1-2-1-31</t>
      </is>
    </nc>
    <odxf/>
    <ndxf/>
  </rcc>
  <rcc rId="2283" sId="6" odxf="1" dxf="1" numFmtId="4">
    <nc r="D83">
      <v>0</v>
    </nc>
    <odxf/>
    <ndxf/>
  </rcc>
  <rcc rId="2284" sId="6" odxf="1" dxf="1" numFmtId="4">
    <nc r="E83">
      <v>0</v>
    </nc>
    <odxf/>
    <ndxf/>
  </rcc>
  <rcc rId="2285" sId="6" odxf="1" dxf="1" numFmtId="4">
    <nc r="F83">
      <v>0</v>
    </nc>
    <odxf/>
    <ndxf/>
  </rcc>
  <rcc rId="2286" sId="6" odxf="1" dxf="1" numFmtId="4">
    <nc r="G83">
      <v>0</v>
    </nc>
    <odxf/>
    <ndxf/>
  </rcc>
  <rcc rId="2287" sId="6" odxf="1" dxf="1" numFmtId="4">
    <nc r="H83">
      <v>0</v>
    </nc>
    <odxf/>
    <ndxf/>
  </rcc>
  <rcc rId="2288" sId="6" odxf="1" dxf="1" numFmtId="4">
    <nc r="I83">
      <v>0</v>
    </nc>
    <odxf/>
    <ndxf/>
  </rcc>
  <rcc rId="2289" sId="6" odxf="1" dxf="1" numFmtId="4">
    <nc r="J83">
      <v>0</v>
    </nc>
    <odxf/>
    <ndxf/>
  </rcc>
  <rcc rId="2290" sId="6" odxf="1" dxf="1" numFmtId="4">
    <nc r="K83">
      <v>0</v>
    </nc>
    <odxf/>
    <ndxf/>
  </rcc>
  <rcc rId="2291" sId="6" odxf="1" dxf="1" numFmtId="4">
    <nc r="L83">
      <v>0</v>
    </nc>
    <odxf/>
    <ndxf/>
  </rcc>
  <rcc rId="2292" sId="6" odxf="1" dxf="1" numFmtId="4">
    <nc r="M83">
      <v>0</v>
    </nc>
    <odxf/>
    <ndxf/>
  </rcc>
  <rcc rId="2293" sId="6" odxf="1" dxf="1" numFmtId="4">
    <nc r="N83">
      <v>0</v>
    </nc>
    <odxf/>
    <ndxf/>
  </rcc>
  <rcc rId="2294" sId="6" odxf="1" dxf="1" numFmtId="4">
    <nc r="O83">
      <v>0</v>
    </nc>
    <odxf/>
    <ndxf/>
  </rcc>
  <rcc rId="2295" sId="6" odxf="1" dxf="1" numFmtId="4">
    <nc r="P83">
      <v>0</v>
    </nc>
    <odxf/>
    <ndxf/>
  </rcc>
  <rcc rId="2296" sId="6" odxf="1" dxf="1" numFmtId="4">
    <nc r="Q83">
      <v>0</v>
    </nc>
    <odxf/>
    <ndxf/>
  </rcc>
  <rcc rId="2297" sId="6" odxf="1" dxf="1" numFmtId="4">
    <nc r="R83">
      <v>0</v>
    </nc>
    <odxf/>
    <ndxf/>
  </rcc>
  <rcc rId="2298" sId="6" odxf="1" dxf="1" numFmtId="4">
    <nc r="S83">
      <v>0</v>
    </nc>
    <odxf/>
    <ndxf/>
  </rcc>
  <rcc rId="2299" sId="6" odxf="1" dxf="1" numFmtId="4">
    <nc r="T83">
      <v>0</v>
    </nc>
    <odxf/>
    <ndxf/>
  </rcc>
  <rcc rId="2300" sId="6" odxf="1" dxf="1" numFmtId="4">
    <nc r="U83">
      <v>0</v>
    </nc>
    <odxf/>
    <ndxf/>
  </rcc>
  <rcc rId="2301" sId="6" odxf="1" dxf="1" numFmtId="4">
    <nc r="V83">
      <v>0</v>
    </nc>
    <odxf/>
    <ndxf/>
  </rcc>
  <rcc rId="2302" sId="6" odxf="1" dxf="1" numFmtId="4">
    <nc r="W83">
      <v>0</v>
    </nc>
    <odxf/>
    <ndxf/>
  </rcc>
  <rcc rId="2303" sId="6" odxf="1" dxf="1" numFmtId="4">
    <nc r="X83">
      <v>0</v>
    </nc>
    <odxf/>
    <ndxf/>
  </rcc>
  <rcc rId="2304" sId="6" odxf="1" dxf="1" numFmtId="4">
    <nc r="Y83">
      <v>0</v>
    </nc>
    <odxf/>
    <ndxf/>
  </rcc>
  <rcc rId="2305" sId="6" odxf="1" dxf="1" numFmtId="4">
    <nc r="Z83">
      <v>0</v>
    </nc>
    <odxf/>
    <ndxf/>
  </rcc>
  <rcc rId="2306" sId="6" odxf="1" dxf="1" numFmtId="4">
    <nc r="AA83">
      <v>0</v>
    </nc>
    <odxf/>
    <ndxf/>
  </rcc>
  <rcc rId="2307" sId="6" odxf="1" dxf="1" numFmtId="4">
    <nc r="AB83">
      <v>0</v>
    </nc>
    <odxf/>
    <ndxf/>
  </rcc>
  <rcc rId="2308" sId="6" odxf="1" dxf="1" numFmtId="4">
    <nc r="AC83">
      <v>0</v>
    </nc>
    <odxf/>
    <ndxf/>
  </rcc>
  <rcc rId="2309" sId="6" odxf="1" dxf="1" numFmtId="4">
    <nc r="AD83">
      <v>0</v>
    </nc>
    <odxf/>
    <ndxf/>
  </rcc>
  <rcc rId="2310" sId="6" odxf="1" dxf="1" numFmtId="4">
    <nc r="AE83">
      <v>0</v>
    </nc>
    <odxf/>
    <ndxf/>
  </rcc>
  <rcc rId="2311" sId="6" odxf="1" dxf="1" numFmtId="4">
    <nc r="AF83">
      <v>0</v>
    </nc>
    <odxf/>
    <ndxf/>
  </rcc>
  <rcc rId="2312" sId="6" odxf="1" dxf="1" numFmtId="4">
    <nc r="AG83">
      <v>0</v>
    </nc>
    <odxf/>
    <ndxf/>
  </rcc>
  <rcc rId="2313" sId="6" odxf="1" dxf="1" numFmtId="4">
    <nc r="AH83">
      <v>0</v>
    </nc>
    <odxf/>
    <ndxf/>
  </rcc>
  <rcc rId="2314" sId="6" odxf="1" dxf="1" numFmtId="4">
    <nc r="AI83">
      <v>0</v>
    </nc>
    <odxf/>
    <ndxf/>
  </rcc>
  <rcc rId="2315" sId="6" odxf="1" dxf="1" numFmtId="4">
    <nc r="AJ83">
      <v>0</v>
    </nc>
    <odxf/>
    <ndxf/>
  </rcc>
  <rcc rId="2316" sId="6" odxf="1" dxf="1" numFmtId="4">
    <nc r="AK83">
      <v>0</v>
    </nc>
    <odxf/>
    <ndxf/>
  </rcc>
  <rcc rId="2317" sId="6" odxf="1" dxf="1" numFmtId="4">
    <nc r="AL83">
      <v>0</v>
    </nc>
    <odxf/>
    <ndxf/>
  </rcc>
  <rcc rId="2318" sId="6" odxf="1" dxf="1" numFmtId="4">
    <nc r="AM83">
      <v>0</v>
    </nc>
    <odxf/>
    <ndxf/>
  </rcc>
  <rcc rId="2319" sId="6" odxf="1" dxf="1" numFmtId="4">
    <nc r="AN83">
      <v>0</v>
    </nc>
    <odxf/>
    <ndxf/>
  </rcc>
  <rcc rId="2320" sId="6" odxf="1" dxf="1" numFmtId="4">
    <nc r="AO83">
      <v>0</v>
    </nc>
    <odxf/>
    <ndxf/>
  </rcc>
  <rcc rId="2321" sId="6" odxf="1" dxf="1" numFmtId="4">
    <nc r="AP83">
      <v>0</v>
    </nc>
    <odxf/>
    <ndxf/>
  </rcc>
  <rcc rId="2322" sId="6" odxf="1" dxf="1" numFmtId="4">
    <nc r="AQ83">
      <v>0</v>
    </nc>
    <odxf/>
    <ndxf/>
  </rcc>
  <rcc rId="2323" sId="6" odxf="1" dxf="1" numFmtId="4">
    <nc r="AR83">
      <v>0</v>
    </nc>
    <odxf/>
    <ndxf/>
  </rcc>
  <rcc rId="2324" sId="6" odxf="1" dxf="1" numFmtId="4">
    <nc r="AS83">
      <v>0</v>
    </nc>
    <odxf/>
    <ndxf/>
  </rcc>
  <rcc rId="2325" sId="6" odxf="1" dxf="1" numFmtId="4">
    <nc r="AT83">
      <v>0</v>
    </nc>
    <odxf/>
    <ndxf/>
  </rcc>
  <rfmt sheetId="6" sqref="AU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V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W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X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Y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Z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A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B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C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D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E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F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G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H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I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J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K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L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M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N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O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P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Q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R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S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T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U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V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W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X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Y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Z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A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B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C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D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E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F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G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H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I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J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K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L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M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N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O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P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83:XFD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326" sId="6" odxf="1" dxf="1">
    <nc r="A84" t="inlineStr">
      <is>
        <t>1.2.1.32</t>
      </is>
    </nc>
    <odxf/>
    <ndxf/>
  </rcc>
  <rcc rId="2327" sId="6" odxf="1" dxf="1">
    <nc r="C84" t="inlineStr">
      <is>
        <t>1-2-1-32</t>
      </is>
    </nc>
    <odxf/>
    <ndxf/>
  </rcc>
  <rcc rId="2328" sId="6" odxf="1" dxf="1" numFmtId="4">
    <nc r="D84">
      <v>0</v>
    </nc>
    <odxf/>
    <ndxf/>
  </rcc>
  <rcc rId="2329" sId="6" odxf="1" dxf="1" numFmtId="4">
    <nc r="E84">
      <v>0</v>
    </nc>
    <odxf/>
    <ndxf/>
  </rcc>
  <rcc rId="2330" sId="6" odxf="1" dxf="1" numFmtId="4">
    <nc r="F84">
      <v>0</v>
    </nc>
    <odxf/>
    <ndxf/>
  </rcc>
  <rcc rId="2331" sId="6" odxf="1" dxf="1" numFmtId="4">
    <nc r="G84">
      <v>0</v>
    </nc>
    <odxf/>
    <ndxf/>
  </rcc>
  <rcc rId="2332" sId="6" odxf="1" dxf="1" numFmtId="4">
    <nc r="H84">
      <v>0</v>
    </nc>
    <odxf/>
    <ndxf/>
  </rcc>
  <rcc rId="2333" sId="6" odxf="1" dxf="1" numFmtId="4">
    <nc r="I84">
      <v>0</v>
    </nc>
    <odxf/>
    <ndxf/>
  </rcc>
  <rcc rId="2334" sId="6" odxf="1" dxf="1" numFmtId="4">
    <nc r="J84">
      <v>0</v>
    </nc>
    <odxf/>
    <ndxf/>
  </rcc>
  <rcc rId="2335" sId="6" odxf="1" dxf="1" numFmtId="4">
    <nc r="K84">
      <v>0</v>
    </nc>
    <odxf/>
    <ndxf/>
  </rcc>
  <rcc rId="2336" sId="6" odxf="1" dxf="1" numFmtId="4">
    <nc r="L84">
      <v>0</v>
    </nc>
    <odxf/>
    <ndxf/>
  </rcc>
  <rcc rId="2337" sId="6" odxf="1" dxf="1" numFmtId="4">
    <nc r="M84">
      <v>0</v>
    </nc>
    <odxf/>
    <ndxf/>
  </rcc>
  <rcc rId="2338" sId="6" odxf="1" dxf="1" numFmtId="4">
    <nc r="N84">
      <v>0</v>
    </nc>
    <odxf/>
    <ndxf/>
  </rcc>
  <rcc rId="2339" sId="6" odxf="1" dxf="1" numFmtId="4">
    <nc r="O84">
      <v>0</v>
    </nc>
    <odxf/>
    <ndxf/>
  </rcc>
  <rcc rId="2340" sId="6" odxf="1" dxf="1" numFmtId="4">
    <nc r="P84">
      <v>0</v>
    </nc>
    <odxf/>
    <ndxf/>
  </rcc>
  <rcc rId="2341" sId="6" odxf="1" dxf="1" numFmtId="4">
    <nc r="Q84">
      <v>0</v>
    </nc>
    <odxf/>
    <ndxf/>
  </rcc>
  <rcc rId="2342" sId="6" odxf="1" dxf="1" numFmtId="4">
    <nc r="R84">
      <v>0</v>
    </nc>
    <odxf/>
    <ndxf/>
  </rcc>
  <rcc rId="2343" sId="6" odxf="1" dxf="1" numFmtId="4">
    <nc r="S84">
      <v>0</v>
    </nc>
    <odxf/>
    <ndxf/>
  </rcc>
  <rcc rId="2344" sId="6" odxf="1" dxf="1" numFmtId="4">
    <nc r="T84">
      <v>0</v>
    </nc>
    <odxf/>
    <ndxf/>
  </rcc>
  <rcc rId="2345" sId="6" odxf="1" dxf="1" numFmtId="4">
    <nc r="U84">
      <v>0</v>
    </nc>
    <odxf/>
    <ndxf/>
  </rcc>
  <rcc rId="2346" sId="6" odxf="1" dxf="1" numFmtId="4">
    <nc r="V84">
      <v>0</v>
    </nc>
    <odxf/>
    <ndxf/>
  </rcc>
  <rcc rId="2347" sId="6" odxf="1" dxf="1" numFmtId="4">
    <nc r="W84">
      <v>0</v>
    </nc>
    <odxf/>
    <ndxf/>
  </rcc>
  <rcc rId="2348" sId="6" odxf="1" dxf="1" numFmtId="4">
    <nc r="X84">
      <v>0</v>
    </nc>
    <odxf/>
    <ndxf/>
  </rcc>
  <rcc rId="2349" sId="6" odxf="1" dxf="1" numFmtId="4">
    <nc r="Y84">
      <v>0</v>
    </nc>
    <odxf/>
    <ndxf/>
  </rcc>
  <rcc rId="2350" sId="6" odxf="1" dxf="1" numFmtId="4">
    <nc r="Z84">
      <v>0</v>
    </nc>
    <odxf/>
    <ndxf/>
  </rcc>
  <rcc rId="2351" sId="6" odxf="1" dxf="1" numFmtId="4">
    <nc r="AA84">
      <v>0</v>
    </nc>
    <odxf/>
    <ndxf/>
  </rcc>
  <rcc rId="2352" sId="6" odxf="1" dxf="1" numFmtId="4">
    <nc r="AB84">
      <v>0</v>
    </nc>
    <odxf/>
    <ndxf/>
  </rcc>
  <rcc rId="2353" sId="6" odxf="1" dxf="1" numFmtId="4">
    <nc r="AC84">
      <v>0</v>
    </nc>
    <odxf/>
    <ndxf/>
  </rcc>
  <rcc rId="2354" sId="6" odxf="1" dxf="1" numFmtId="4">
    <nc r="AD84">
      <v>0</v>
    </nc>
    <odxf/>
    <ndxf/>
  </rcc>
  <rcc rId="2355" sId="6" odxf="1" dxf="1" numFmtId="4">
    <nc r="AE84">
      <v>0</v>
    </nc>
    <odxf/>
    <ndxf/>
  </rcc>
  <rcc rId="2356" sId="6" odxf="1" dxf="1" numFmtId="4">
    <nc r="AF84">
      <v>0</v>
    </nc>
    <odxf/>
    <ndxf/>
  </rcc>
  <rcc rId="2357" sId="6" odxf="1" dxf="1" numFmtId="4">
    <nc r="AG84">
      <v>0</v>
    </nc>
    <odxf/>
    <ndxf/>
  </rcc>
  <rcc rId="2358" sId="6" odxf="1" dxf="1" numFmtId="4">
    <nc r="AH84">
      <v>0</v>
    </nc>
    <odxf/>
    <ndxf/>
  </rcc>
  <rcc rId="2359" sId="6" odxf="1" dxf="1" numFmtId="4">
    <nc r="AI84">
      <v>0</v>
    </nc>
    <odxf/>
    <ndxf/>
  </rcc>
  <rcc rId="2360" sId="6" odxf="1" dxf="1" numFmtId="4">
    <nc r="AJ84">
      <v>0</v>
    </nc>
    <odxf/>
    <ndxf/>
  </rcc>
  <rcc rId="2361" sId="6" odxf="1" dxf="1" numFmtId="4">
    <nc r="AK84">
      <v>0</v>
    </nc>
    <odxf/>
    <ndxf/>
  </rcc>
  <rcc rId="2362" sId="6" odxf="1" dxf="1" numFmtId="4">
    <nc r="AL84">
      <v>0</v>
    </nc>
    <odxf/>
    <ndxf/>
  </rcc>
  <rcc rId="2363" sId="6" odxf="1" dxf="1" numFmtId="4">
    <nc r="AM84">
      <v>0</v>
    </nc>
    <odxf/>
    <ndxf/>
  </rcc>
  <rcc rId="2364" sId="6" odxf="1" dxf="1" numFmtId="4">
    <nc r="AN84">
      <v>0</v>
    </nc>
    <odxf/>
    <ndxf/>
  </rcc>
  <rcc rId="2365" sId="6" odxf="1" dxf="1" numFmtId="4">
    <nc r="AO84">
      <v>0</v>
    </nc>
    <odxf/>
    <ndxf/>
  </rcc>
  <rcc rId="2366" sId="6" odxf="1" dxf="1" numFmtId="4">
    <nc r="AP84">
      <v>0</v>
    </nc>
    <odxf/>
    <ndxf/>
  </rcc>
  <rcc rId="2367" sId="6" odxf="1" dxf="1" numFmtId="4">
    <nc r="AQ84">
      <v>0</v>
    </nc>
    <odxf/>
    <ndxf/>
  </rcc>
  <rcc rId="2368" sId="6" odxf="1" dxf="1" numFmtId="4">
    <nc r="AR84">
      <v>0</v>
    </nc>
    <odxf/>
    <ndxf/>
  </rcc>
  <rcc rId="2369" sId="6" odxf="1" dxf="1" numFmtId="4">
    <nc r="AS84">
      <v>0</v>
    </nc>
    <odxf/>
    <ndxf/>
  </rcc>
  <rcc rId="2370" sId="6" odxf="1" dxf="1" numFmtId="4">
    <nc r="AT84">
      <v>0</v>
    </nc>
    <odxf/>
    <ndxf/>
  </rcc>
  <rfmt sheetId="6" sqref="AU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V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6" sqref="AW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X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Y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Z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A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B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C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D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E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F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G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H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I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J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K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L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M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N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O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P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Q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R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S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T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U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V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W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X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Y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BZ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A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B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C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D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E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F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G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H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I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J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K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L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M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N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O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CP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6" sqref="A84:XFD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rc rId="2371" sId="7" ref="A77:XFD84" action="insertRow"/>
  <rcc rId="2372" sId="7" odxf="1" dxf="1">
    <nc r="A77" t="inlineStr">
      <is>
        <t>1.2.1.25</t>
      </is>
    </nc>
    <odxf/>
    <ndxf/>
  </rcc>
  <rcc rId="2373" sId="7" odxf="1" dxf="1">
    <nc r="C77" t="inlineStr">
      <is>
        <t>1-2-1-25</t>
      </is>
    </nc>
    <odxf/>
    <ndxf/>
  </rcc>
  <rcc rId="2374" sId="7" odxf="1" dxf="1" numFmtId="4">
    <nc r="D77">
      <v>0</v>
    </nc>
    <odxf/>
    <ndxf/>
  </rcc>
  <rcc rId="2375" sId="7" odxf="1" dxf="1" numFmtId="4">
    <nc r="E77">
      <v>0</v>
    </nc>
    <odxf/>
    <ndxf/>
  </rcc>
  <rfmt sheetId="7" sqref="F77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G77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76" sId="7" odxf="1" dxf="1" numFmtId="4">
    <nc r="H77">
      <v>0</v>
    </nc>
    <odxf/>
    <ndxf/>
  </rcc>
  <rcc rId="2377" sId="7" odxf="1" dxf="1" numFmtId="4">
    <nc r="I77">
      <v>0</v>
    </nc>
    <odxf/>
    <ndxf/>
  </rcc>
  <rcc rId="2378" sId="7" odxf="1" dxf="1" numFmtId="4">
    <nc r="J77">
      <v>0</v>
    </nc>
    <odxf/>
    <ndxf/>
  </rcc>
  <rcc rId="2379" sId="7" odxf="1" dxf="1" numFmtId="4">
    <nc r="K77">
      <v>0</v>
    </nc>
    <odxf/>
    <ndxf/>
  </rcc>
  <rcc rId="2380" sId="7" odxf="1" dxf="1" numFmtId="4">
    <nc r="L77">
      <v>0</v>
    </nc>
    <odxf/>
    <ndxf/>
  </rcc>
  <rcc rId="2381" sId="7" odxf="1" dxf="1" numFmtId="4">
    <nc r="M77">
      <v>0</v>
    </nc>
    <odxf/>
    <ndxf/>
  </rcc>
  <rcc rId="2382" sId="7" odxf="1" dxf="1" numFmtId="4">
    <nc r="N77">
      <v>0</v>
    </nc>
    <odxf/>
    <ndxf/>
  </rcc>
  <rcc rId="2383" sId="7" odxf="1" dxf="1" numFmtId="4">
    <nc r="O77">
      <v>0</v>
    </nc>
    <odxf/>
    <ndxf/>
  </rcc>
  <rcc rId="2384" sId="7" odxf="1" dxf="1" numFmtId="4">
    <nc r="P77">
      <v>0</v>
    </nc>
    <odxf/>
    <ndxf/>
  </rcc>
  <rcc rId="2385" sId="7" odxf="1" dxf="1" numFmtId="4">
    <nc r="Q77">
      <v>0</v>
    </nc>
    <odxf/>
    <ndxf/>
  </rcc>
  <rcc rId="2386" sId="7" odxf="1" dxf="1" numFmtId="4">
    <nc r="R77">
      <v>0</v>
    </nc>
    <odxf/>
    <ndxf/>
  </rcc>
  <rcc rId="2387" sId="7" odxf="1" dxf="1" numFmtId="4">
    <nc r="S77">
      <v>0</v>
    </nc>
    <odxf/>
    <ndxf/>
  </rcc>
  <rfmt sheetId="7" sqref="T77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88" sId="7" odxf="1" dxf="1" numFmtId="4">
    <nc r="U77">
      <v>0</v>
    </nc>
    <odxf/>
    <ndxf/>
  </rcc>
  <rcc rId="2389" sId="7" odxf="1" dxf="1" numFmtId="4">
    <nc r="V77">
      <v>0</v>
    </nc>
    <odxf/>
    <ndxf/>
  </rcc>
  <rcc rId="2390" sId="7" odxf="1" dxf="1" numFmtId="4">
    <nc r="W77">
      <v>0</v>
    </nc>
    <odxf/>
    <ndxf/>
  </rcc>
  <rcc rId="2391" sId="7" odxf="1" dxf="1" numFmtId="4">
    <nc r="X77">
      <v>0</v>
    </nc>
    <odxf/>
    <ndxf/>
  </rcc>
  <rcc rId="2392" sId="7" odxf="1" dxf="1" numFmtId="4">
    <nc r="Y77">
      <v>0</v>
    </nc>
    <odxf/>
    <ndxf/>
  </rcc>
  <rcc rId="2393" sId="7" odxf="1" dxf="1" numFmtId="4">
    <nc r="Z77">
      <v>0</v>
    </nc>
    <odxf/>
    <ndxf/>
  </rcc>
  <rcc rId="2394" sId="7" odxf="1" dxf="1" numFmtId="4">
    <nc r="AA77">
      <v>0</v>
    </nc>
    <odxf/>
    <ndxf/>
  </rcc>
  <rcc rId="2395" sId="7" odxf="1" dxf="1" numFmtId="4">
    <nc r="AB77">
      <v>0</v>
    </nc>
    <odxf/>
    <ndxf/>
  </rcc>
  <rcc rId="2396" sId="7" odxf="1" dxf="1" numFmtId="4">
    <nc r="AC77">
      <v>0</v>
    </nc>
    <odxf/>
    <ndxf/>
  </rcc>
  <rcc rId="2397" sId="7" odxf="1" dxf="1" numFmtId="4">
    <nc r="AD77">
      <v>0</v>
    </nc>
    <odxf/>
    <ndxf/>
  </rcc>
  <rcc rId="2398" sId="7" odxf="1" dxf="1" numFmtId="4">
    <nc r="AE77">
      <v>0</v>
    </nc>
    <odxf/>
    <ndxf/>
  </rcc>
  <rcc rId="2399" sId="7" odxf="1" dxf="1" numFmtId="4">
    <nc r="AF77">
      <v>0</v>
    </nc>
    <odxf/>
    <ndxf/>
  </rcc>
  <rcc rId="2400" sId="7" odxf="1" dxf="1" numFmtId="4">
    <nc r="AG77">
      <v>0</v>
    </nc>
    <odxf/>
    <ndxf/>
  </rcc>
  <rcc rId="2401" sId="7" odxf="1" dxf="1" numFmtId="4">
    <nc r="AH77">
      <v>0</v>
    </nc>
    <odxf/>
    <ndxf/>
  </rcc>
  <rcc rId="2402" sId="7" odxf="1" dxf="1" numFmtId="4">
    <nc r="AI77">
      <v>0</v>
    </nc>
    <odxf/>
    <ndxf/>
  </rcc>
  <rcc rId="2403" sId="7" odxf="1" dxf="1" numFmtId="4">
    <nc r="AJ77">
      <v>0</v>
    </nc>
    <odxf/>
    <ndxf/>
  </rcc>
  <rcc rId="2404" sId="7" odxf="1" dxf="1" numFmtId="4">
    <nc r="AK77">
      <v>0</v>
    </nc>
    <odxf/>
    <ndxf/>
  </rcc>
  <rcc rId="2405" sId="7" odxf="1" dxf="1" numFmtId="4">
    <nc r="AL77">
      <v>0</v>
    </nc>
    <odxf/>
    <ndxf/>
  </rcc>
  <rcc rId="2406" sId="7" odxf="1" dxf="1" numFmtId="4">
    <nc r="AM77">
      <v>0</v>
    </nc>
    <odxf/>
    <ndxf/>
  </rcc>
  <rcc rId="2407" sId="7" odxf="1" dxf="1" numFmtId="4">
    <nc r="AN77">
      <v>0</v>
    </nc>
    <odxf/>
    <ndxf/>
  </rcc>
  <rcc rId="2408" sId="7" odxf="1" dxf="1" numFmtId="4">
    <nc r="AO77">
      <v>0</v>
    </nc>
    <odxf/>
    <ndxf/>
  </rcc>
  <rcc rId="2409" sId="7" odxf="1" dxf="1" numFmtId="4">
    <nc r="AP77">
      <v>0</v>
    </nc>
    <odxf/>
    <ndxf/>
  </rcc>
  <rcc rId="2410" sId="7" odxf="1" dxf="1" numFmtId="4">
    <nc r="AQ77">
      <v>0</v>
    </nc>
    <odxf/>
    <ndxf/>
  </rcc>
  <rcc rId="2411" sId="7" odxf="1" dxf="1" numFmtId="4">
    <nc r="AR77">
      <v>0</v>
    </nc>
    <odxf/>
    <ndxf/>
  </rcc>
  <rcc rId="2412" sId="7" odxf="1" dxf="1" numFmtId="4">
    <nc r="AS77">
      <v>0</v>
    </nc>
    <odxf/>
    <ndxf/>
  </rcc>
  <rcc rId="2413" sId="7" odxf="1" dxf="1" numFmtId="4">
    <nc r="AT77">
      <v>0</v>
    </nc>
    <odxf/>
    <ndxf/>
  </rcc>
  <rfmt sheetId="7" sqref="AU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V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W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X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Y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Z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A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B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C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D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E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F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G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H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I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J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K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L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M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N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O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P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Q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R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S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T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U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V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W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X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Y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Z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A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B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C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D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E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F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G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H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I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J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K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L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M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N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O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P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77:XFD77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414" sId="7" odxf="1" dxf="1">
    <nc r="A78" t="inlineStr">
      <is>
        <t>1.2.1.26</t>
      </is>
    </nc>
    <odxf/>
    <ndxf/>
  </rcc>
  <rcc rId="2415" sId="7" odxf="1" dxf="1">
    <nc r="C78" t="inlineStr">
      <is>
        <t>1-2-1-26</t>
      </is>
    </nc>
    <odxf/>
    <ndxf/>
  </rcc>
  <rcc rId="2416" sId="7" odxf="1" dxf="1" numFmtId="4">
    <nc r="D78">
      <v>0</v>
    </nc>
    <odxf/>
    <ndxf/>
  </rcc>
  <rcc rId="2417" sId="7" odxf="1" dxf="1" numFmtId="4">
    <nc r="E78">
      <v>0</v>
    </nc>
    <odxf/>
    <ndxf/>
  </rcc>
  <rfmt sheetId="7" sqref="F78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G78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18" sId="7" odxf="1" dxf="1" numFmtId="4">
    <nc r="H78">
      <v>0</v>
    </nc>
    <odxf/>
    <ndxf/>
  </rcc>
  <rcc rId="2419" sId="7" odxf="1" dxf="1" numFmtId="4">
    <nc r="I78">
      <v>0</v>
    </nc>
    <odxf/>
    <ndxf/>
  </rcc>
  <rcc rId="2420" sId="7" odxf="1" dxf="1" numFmtId="4">
    <nc r="J78">
      <v>0</v>
    </nc>
    <odxf/>
    <ndxf/>
  </rcc>
  <rcc rId="2421" sId="7" odxf="1" dxf="1" numFmtId="4">
    <nc r="K78">
      <v>0</v>
    </nc>
    <odxf/>
    <ndxf/>
  </rcc>
  <rcc rId="2422" sId="7" odxf="1" dxf="1" numFmtId="4">
    <nc r="L78">
      <v>0</v>
    </nc>
    <odxf/>
    <ndxf/>
  </rcc>
  <rcc rId="2423" sId="7" odxf="1" dxf="1" numFmtId="4">
    <nc r="M78">
      <v>0</v>
    </nc>
    <odxf/>
    <ndxf/>
  </rcc>
  <rcc rId="2424" sId="7" odxf="1" dxf="1" numFmtId="4">
    <nc r="N78">
      <v>0</v>
    </nc>
    <odxf/>
    <ndxf/>
  </rcc>
  <rcc rId="2425" sId="7" odxf="1" dxf="1" numFmtId="4">
    <nc r="O78">
      <v>0</v>
    </nc>
    <odxf/>
    <ndxf/>
  </rcc>
  <rcc rId="2426" sId="7" odxf="1" dxf="1" numFmtId="4">
    <nc r="P78">
      <v>0</v>
    </nc>
    <odxf/>
    <ndxf/>
  </rcc>
  <rcc rId="2427" sId="7" odxf="1" dxf="1" numFmtId="4">
    <nc r="Q78">
      <v>0</v>
    </nc>
    <odxf/>
    <ndxf/>
  </rcc>
  <rcc rId="2428" sId="7" odxf="1" dxf="1" numFmtId="4">
    <nc r="R78">
      <v>0</v>
    </nc>
    <odxf/>
    <ndxf/>
  </rcc>
  <rcc rId="2429" sId="7" odxf="1" dxf="1" numFmtId="4">
    <nc r="S78">
      <v>0</v>
    </nc>
    <odxf/>
    <ndxf/>
  </rcc>
  <rfmt sheetId="7" sqref="T78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30" sId="7" odxf="1" dxf="1" numFmtId="4">
    <nc r="U78">
      <v>0</v>
    </nc>
    <odxf/>
    <ndxf/>
  </rcc>
  <rcc rId="2431" sId="7" odxf="1" dxf="1" numFmtId="4">
    <nc r="V78">
      <v>0</v>
    </nc>
    <odxf/>
    <ndxf/>
  </rcc>
  <rcc rId="2432" sId="7" odxf="1" dxf="1" numFmtId="4">
    <nc r="W78">
      <v>0</v>
    </nc>
    <odxf/>
    <ndxf/>
  </rcc>
  <rcc rId="2433" sId="7" odxf="1" dxf="1" numFmtId="4">
    <nc r="X78">
      <v>0</v>
    </nc>
    <odxf/>
    <ndxf/>
  </rcc>
  <rcc rId="2434" sId="7" odxf="1" dxf="1" numFmtId="4">
    <nc r="Y78">
      <v>0</v>
    </nc>
    <odxf/>
    <ndxf/>
  </rcc>
  <rcc rId="2435" sId="7" odxf="1" dxf="1" numFmtId="4">
    <nc r="Z78">
      <v>0</v>
    </nc>
    <odxf/>
    <ndxf/>
  </rcc>
  <rcc rId="2436" sId="7" odxf="1" dxf="1" numFmtId="4">
    <nc r="AA78">
      <v>0</v>
    </nc>
    <odxf/>
    <ndxf/>
  </rcc>
  <rcc rId="2437" sId="7" odxf="1" dxf="1" numFmtId="4">
    <nc r="AB78">
      <v>0</v>
    </nc>
    <odxf/>
    <ndxf/>
  </rcc>
  <rcc rId="2438" sId="7" odxf="1" dxf="1" numFmtId="4">
    <nc r="AC78">
      <v>0</v>
    </nc>
    <odxf/>
    <ndxf/>
  </rcc>
  <rcc rId="2439" sId="7" odxf="1" dxf="1" numFmtId="4">
    <nc r="AD78">
      <v>0</v>
    </nc>
    <odxf/>
    <ndxf/>
  </rcc>
  <rcc rId="2440" sId="7" odxf="1" dxf="1" numFmtId="4">
    <nc r="AE78">
      <v>0</v>
    </nc>
    <odxf/>
    <ndxf/>
  </rcc>
  <rcc rId="2441" sId="7" odxf="1" dxf="1" numFmtId="4">
    <nc r="AF78">
      <v>0</v>
    </nc>
    <odxf/>
    <ndxf/>
  </rcc>
  <rcc rId="2442" sId="7" odxf="1" dxf="1" numFmtId="4">
    <nc r="AG78">
      <v>0</v>
    </nc>
    <odxf/>
    <ndxf/>
  </rcc>
  <rcc rId="2443" sId="7" odxf="1" dxf="1" numFmtId="4">
    <nc r="AH78">
      <v>0</v>
    </nc>
    <odxf/>
    <ndxf/>
  </rcc>
  <rcc rId="2444" sId="7" odxf="1" dxf="1" numFmtId="4">
    <nc r="AI78">
      <v>0</v>
    </nc>
    <odxf/>
    <ndxf/>
  </rcc>
  <rcc rId="2445" sId="7" odxf="1" dxf="1" numFmtId="4">
    <nc r="AJ78">
      <v>0</v>
    </nc>
    <odxf/>
    <ndxf/>
  </rcc>
  <rcc rId="2446" sId="7" odxf="1" dxf="1" numFmtId="4">
    <nc r="AK78">
      <v>0</v>
    </nc>
    <odxf/>
    <ndxf/>
  </rcc>
  <rcc rId="2447" sId="7" odxf="1" dxf="1" numFmtId="4">
    <nc r="AL78">
      <v>0</v>
    </nc>
    <odxf/>
    <ndxf/>
  </rcc>
  <rcc rId="2448" sId="7" odxf="1" dxf="1" numFmtId="4">
    <nc r="AM78">
      <v>0</v>
    </nc>
    <odxf/>
    <ndxf/>
  </rcc>
  <rcc rId="2449" sId="7" odxf="1" dxf="1" numFmtId="4">
    <nc r="AN78">
      <v>0</v>
    </nc>
    <odxf/>
    <ndxf/>
  </rcc>
  <rcc rId="2450" sId="7" odxf="1" dxf="1" numFmtId="4">
    <nc r="AO78">
      <v>0</v>
    </nc>
    <odxf/>
    <ndxf/>
  </rcc>
  <rcc rId="2451" sId="7" odxf="1" dxf="1" numFmtId="4">
    <nc r="AP78">
      <v>0</v>
    </nc>
    <odxf/>
    <ndxf/>
  </rcc>
  <rcc rId="2452" sId="7" odxf="1" dxf="1" numFmtId="4">
    <nc r="AQ78">
      <v>0</v>
    </nc>
    <odxf/>
    <ndxf/>
  </rcc>
  <rcc rId="2453" sId="7" odxf="1" dxf="1" numFmtId="4">
    <nc r="AR78">
      <v>0</v>
    </nc>
    <odxf/>
    <ndxf/>
  </rcc>
  <rcc rId="2454" sId="7" odxf="1" dxf="1" numFmtId="4">
    <nc r="AS78">
      <v>0</v>
    </nc>
    <odxf/>
    <ndxf/>
  </rcc>
  <rcc rId="2455" sId="7" odxf="1" dxf="1" numFmtId="4">
    <nc r="AT78">
      <v>0</v>
    </nc>
    <odxf/>
    <ndxf/>
  </rcc>
  <rfmt sheetId="7" sqref="AU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V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W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X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Y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Z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A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B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C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D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E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F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G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H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I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J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K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L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M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N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O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P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Q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R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S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T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U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V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W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X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Y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Z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A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B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C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D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E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F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G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H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I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J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K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L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M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N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O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P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78:XFD78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456" sId="7" odxf="1" dxf="1">
    <nc r="A79" t="inlineStr">
      <is>
        <t>1.2.1.27</t>
      </is>
    </nc>
    <odxf/>
    <ndxf/>
  </rcc>
  <rcc rId="2457" sId="7" odxf="1" dxf="1">
    <nc r="C79" t="inlineStr">
      <is>
        <t>1-2-1-27</t>
      </is>
    </nc>
    <odxf/>
    <ndxf/>
  </rcc>
  <rcc rId="2458" sId="7" odxf="1" dxf="1" numFmtId="4">
    <nc r="D79">
      <v>0</v>
    </nc>
    <odxf/>
    <ndxf/>
  </rcc>
  <rcc rId="2459" sId="7" odxf="1" dxf="1" numFmtId="4">
    <nc r="E79">
      <v>0</v>
    </nc>
    <odxf/>
    <ndxf/>
  </rcc>
  <rfmt sheetId="7" sqref="F79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G79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0" sId="7" odxf="1" dxf="1" numFmtId="4">
    <nc r="H79">
      <v>0</v>
    </nc>
    <odxf/>
    <ndxf/>
  </rcc>
  <rcc rId="2461" sId="7" odxf="1" dxf="1" numFmtId="4">
    <nc r="I79">
      <v>0</v>
    </nc>
    <odxf/>
    <ndxf/>
  </rcc>
  <rcc rId="2462" sId="7" odxf="1" dxf="1" numFmtId="4">
    <nc r="J79">
      <v>0</v>
    </nc>
    <odxf/>
    <ndxf/>
  </rcc>
  <rcc rId="2463" sId="7" odxf="1" dxf="1" numFmtId="4">
    <nc r="K79">
      <v>0</v>
    </nc>
    <odxf/>
    <ndxf/>
  </rcc>
  <rcc rId="2464" sId="7" odxf="1" dxf="1" numFmtId="4">
    <nc r="L79">
      <v>0</v>
    </nc>
    <odxf/>
    <ndxf/>
  </rcc>
  <rcc rId="2465" sId="7" odxf="1" dxf="1" numFmtId="4">
    <nc r="M79">
      <v>0</v>
    </nc>
    <odxf/>
    <ndxf/>
  </rcc>
  <rcc rId="2466" sId="7" odxf="1" dxf="1" numFmtId="4">
    <nc r="N79">
      <v>0</v>
    </nc>
    <odxf/>
    <ndxf/>
  </rcc>
  <rcc rId="2467" sId="7" odxf="1" dxf="1" numFmtId="4">
    <nc r="O79">
      <v>0</v>
    </nc>
    <odxf/>
    <ndxf/>
  </rcc>
  <rcc rId="2468" sId="7" odxf="1" dxf="1" numFmtId="4">
    <nc r="P79">
      <v>0</v>
    </nc>
    <odxf/>
    <ndxf/>
  </rcc>
  <rcc rId="2469" sId="7" odxf="1" dxf="1" numFmtId="4">
    <nc r="Q79">
      <v>0</v>
    </nc>
    <odxf/>
    <ndxf/>
  </rcc>
  <rcc rId="2470" sId="7" odxf="1" dxf="1" numFmtId="4">
    <nc r="R79">
      <v>0</v>
    </nc>
    <odxf/>
    <ndxf/>
  </rcc>
  <rcc rId="2471" sId="7" odxf="1" dxf="1" numFmtId="4">
    <nc r="S79">
      <v>0</v>
    </nc>
    <odxf/>
    <ndxf/>
  </rcc>
  <rfmt sheetId="7" sqref="T79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72" sId="7" odxf="1" dxf="1" numFmtId="4">
    <nc r="U79">
      <v>0</v>
    </nc>
    <odxf/>
    <ndxf/>
  </rcc>
  <rcc rId="2473" sId="7" odxf="1" dxf="1" numFmtId="4">
    <nc r="V79">
      <v>0</v>
    </nc>
    <odxf/>
    <ndxf/>
  </rcc>
  <rcc rId="2474" sId="7" odxf="1" dxf="1" numFmtId="4">
    <nc r="W79">
      <v>0</v>
    </nc>
    <odxf/>
    <ndxf/>
  </rcc>
  <rcc rId="2475" sId="7" odxf="1" dxf="1" numFmtId="4">
    <nc r="X79">
      <v>0</v>
    </nc>
    <odxf/>
    <ndxf/>
  </rcc>
  <rcc rId="2476" sId="7" odxf="1" dxf="1" numFmtId="4">
    <nc r="Y79">
      <v>0</v>
    </nc>
    <odxf/>
    <ndxf/>
  </rcc>
  <rcc rId="2477" sId="7" odxf="1" dxf="1" numFmtId="4">
    <nc r="Z79">
      <v>0</v>
    </nc>
    <odxf/>
    <ndxf/>
  </rcc>
  <rcc rId="2478" sId="7" odxf="1" dxf="1" numFmtId="4">
    <nc r="AA79">
      <v>0</v>
    </nc>
    <odxf/>
    <ndxf/>
  </rcc>
  <rcc rId="2479" sId="7" odxf="1" dxf="1" numFmtId="4">
    <nc r="AB79">
      <v>0</v>
    </nc>
    <odxf/>
    <ndxf/>
  </rcc>
  <rcc rId="2480" sId="7" odxf="1" dxf="1" numFmtId="4">
    <nc r="AC79">
      <v>0</v>
    </nc>
    <odxf/>
    <ndxf/>
  </rcc>
  <rcc rId="2481" sId="7" odxf="1" dxf="1" numFmtId="4">
    <nc r="AD79">
      <v>0</v>
    </nc>
    <odxf/>
    <ndxf/>
  </rcc>
  <rcc rId="2482" sId="7" odxf="1" dxf="1" numFmtId="4">
    <nc r="AE79">
      <v>0</v>
    </nc>
    <odxf/>
    <ndxf/>
  </rcc>
  <rcc rId="2483" sId="7" odxf="1" dxf="1" numFmtId="4">
    <nc r="AF79">
      <v>0</v>
    </nc>
    <odxf/>
    <ndxf/>
  </rcc>
  <rcc rId="2484" sId="7" odxf="1" dxf="1" numFmtId="4">
    <nc r="AG79">
      <v>0</v>
    </nc>
    <odxf/>
    <ndxf/>
  </rcc>
  <rcc rId="2485" sId="7" odxf="1" dxf="1" numFmtId="4">
    <nc r="AH79">
      <v>0</v>
    </nc>
    <odxf/>
    <ndxf/>
  </rcc>
  <rcc rId="2486" sId="7" odxf="1" dxf="1" numFmtId="4">
    <nc r="AI79">
      <v>0</v>
    </nc>
    <odxf/>
    <ndxf/>
  </rcc>
  <rcc rId="2487" sId="7" odxf="1" dxf="1" numFmtId="4">
    <nc r="AJ79">
      <v>0</v>
    </nc>
    <odxf/>
    <ndxf/>
  </rcc>
  <rcc rId="2488" sId="7" odxf="1" dxf="1" numFmtId="4">
    <nc r="AK79">
      <v>0</v>
    </nc>
    <odxf/>
    <ndxf/>
  </rcc>
  <rcc rId="2489" sId="7" odxf="1" dxf="1" numFmtId="4">
    <nc r="AL79">
      <v>0</v>
    </nc>
    <odxf/>
    <ndxf/>
  </rcc>
  <rcc rId="2490" sId="7" odxf="1" dxf="1" numFmtId="4">
    <nc r="AM79">
      <v>0</v>
    </nc>
    <odxf/>
    <ndxf/>
  </rcc>
  <rcc rId="2491" sId="7" odxf="1" dxf="1" numFmtId="4">
    <nc r="AN79">
      <v>0</v>
    </nc>
    <odxf/>
    <ndxf/>
  </rcc>
  <rcc rId="2492" sId="7" odxf="1" dxf="1" numFmtId="4">
    <nc r="AO79">
      <v>0</v>
    </nc>
    <odxf/>
    <ndxf/>
  </rcc>
  <rcc rId="2493" sId="7" odxf="1" dxf="1" numFmtId="4">
    <nc r="AP79">
      <v>0</v>
    </nc>
    <odxf/>
    <ndxf/>
  </rcc>
  <rcc rId="2494" sId="7" odxf="1" dxf="1" numFmtId="4">
    <nc r="AQ79">
      <v>0</v>
    </nc>
    <odxf/>
    <ndxf/>
  </rcc>
  <rcc rId="2495" sId="7" odxf="1" dxf="1" numFmtId="4">
    <nc r="AR79">
      <v>0</v>
    </nc>
    <odxf/>
    <ndxf/>
  </rcc>
  <rcc rId="2496" sId="7" odxf="1" dxf="1" numFmtId="4">
    <nc r="AS79">
      <v>0</v>
    </nc>
    <odxf/>
    <ndxf/>
  </rcc>
  <rcc rId="2497" sId="7" odxf="1" dxf="1" numFmtId="4">
    <nc r="AT79">
      <v>0</v>
    </nc>
    <odxf/>
    <ndxf/>
  </rcc>
  <rfmt sheetId="7" sqref="AU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V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W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X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Y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Z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A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B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C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D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E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F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G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H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I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J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K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L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M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N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O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P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Q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R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S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T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U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V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W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X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Y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Z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A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B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C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D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E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F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G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H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I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J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K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L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M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N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O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P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79:XFD79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498" sId="7" odxf="1" dxf="1">
    <nc r="A80" t="inlineStr">
      <is>
        <t>1.2.1.28</t>
      </is>
    </nc>
    <odxf/>
    <ndxf/>
  </rcc>
  <rcc rId="2499" sId="7" odxf="1" dxf="1">
    <nc r="C80" t="inlineStr">
      <is>
        <t>1-2-1-28</t>
      </is>
    </nc>
    <odxf/>
    <ndxf/>
  </rcc>
  <rcc rId="2500" sId="7" odxf="1" dxf="1" numFmtId="4">
    <nc r="D80">
      <v>0</v>
    </nc>
    <odxf/>
    <ndxf/>
  </rcc>
  <rcc rId="2501" sId="7" odxf="1" dxf="1" numFmtId="4">
    <nc r="E80">
      <v>0</v>
    </nc>
    <odxf/>
    <ndxf/>
  </rcc>
  <rfmt sheetId="7" sqref="F80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G80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2" sId="7" odxf="1" dxf="1" numFmtId="4">
    <nc r="H80">
      <v>0</v>
    </nc>
    <odxf/>
    <ndxf/>
  </rcc>
  <rcc rId="2503" sId="7" odxf="1" dxf="1" numFmtId="4">
    <nc r="I80">
      <v>0</v>
    </nc>
    <odxf/>
    <ndxf/>
  </rcc>
  <rcc rId="2504" sId="7" odxf="1" dxf="1" numFmtId="4">
    <nc r="J80">
      <v>0</v>
    </nc>
    <odxf/>
    <ndxf/>
  </rcc>
  <rcc rId="2505" sId="7" odxf="1" dxf="1" numFmtId="4">
    <nc r="K80">
      <v>0</v>
    </nc>
    <odxf/>
    <ndxf/>
  </rcc>
  <rcc rId="2506" sId="7" odxf="1" dxf="1" numFmtId="4">
    <nc r="L80">
      <v>0</v>
    </nc>
    <odxf/>
    <ndxf/>
  </rcc>
  <rcc rId="2507" sId="7" odxf="1" dxf="1" numFmtId="4">
    <nc r="M80">
      <v>0</v>
    </nc>
    <odxf/>
    <ndxf/>
  </rcc>
  <rcc rId="2508" sId="7" odxf="1" dxf="1" numFmtId="4">
    <nc r="N80">
      <v>0</v>
    </nc>
    <odxf/>
    <ndxf/>
  </rcc>
  <rcc rId="2509" sId="7" odxf="1" dxf="1" numFmtId="4">
    <nc r="O80">
      <v>0</v>
    </nc>
    <odxf/>
    <ndxf/>
  </rcc>
  <rcc rId="2510" sId="7" odxf="1" dxf="1" numFmtId="4">
    <nc r="P80">
      <v>0</v>
    </nc>
    <odxf/>
    <ndxf/>
  </rcc>
  <rcc rId="2511" sId="7" odxf="1" dxf="1" numFmtId="4">
    <nc r="Q80">
      <v>0</v>
    </nc>
    <odxf/>
    <ndxf/>
  </rcc>
  <rcc rId="2512" sId="7" odxf="1" dxf="1" numFmtId="4">
    <nc r="R80">
      <v>0</v>
    </nc>
    <odxf/>
    <ndxf/>
  </rcc>
  <rcc rId="2513" sId="7" odxf="1" dxf="1" numFmtId="4">
    <nc r="S80">
      <v>0</v>
    </nc>
    <odxf/>
    <ndxf/>
  </rcc>
  <rfmt sheetId="7" sqref="T80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4" sId="7" odxf="1" dxf="1" numFmtId="4">
    <nc r="U80">
      <v>0</v>
    </nc>
    <odxf/>
    <ndxf/>
  </rcc>
  <rcc rId="2515" sId="7" odxf="1" dxf="1" numFmtId="4">
    <nc r="V80">
      <v>0</v>
    </nc>
    <odxf/>
    <ndxf/>
  </rcc>
  <rcc rId="2516" sId="7" odxf="1" dxf="1" numFmtId="4">
    <nc r="W80">
      <v>0</v>
    </nc>
    <odxf/>
    <ndxf/>
  </rcc>
  <rcc rId="2517" sId="7" odxf="1" dxf="1" numFmtId="4">
    <nc r="X80">
      <v>0</v>
    </nc>
    <odxf/>
    <ndxf/>
  </rcc>
  <rcc rId="2518" sId="7" odxf="1" dxf="1" numFmtId="4">
    <nc r="Y80">
      <v>0</v>
    </nc>
    <odxf/>
    <ndxf/>
  </rcc>
  <rcc rId="2519" sId="7" odxf="1" dxf="1" numFmtId="4">
    <nc r="Z80">
      <v>0</v>
    </nc>
    <odxf/>
    <ndxf/>
  </rcc>
  <rcc rId="2520" sId="7" odxf="1" dxf="1" numFmtId="4">
    <nc r="AA80">
      <v>0</v>
    </nc>
    <odxf/>
    <ndxf/>
  </rcc>
  <rcc rId="2521" sId="7" odxf="1" dxf="1" numFmtId="4">
    <nc r="AB80">
      <v>0</v>
    </nc>
    <odxf/>
    <ndxf/>
  </rcc>
  <rcc rId="2522" sId="7" odxf="1" dxf="1" numFmtId="4">
    <nc r="AC80">
      <v>0</v>
    </nc>
    <odxf/>
    <ndxf/>
  </rcc>
  <rcc rId="2523" sId="7" odxf="1" dxf="1" numFmtId="4">
    <nc r="AD80">
      <v>0</v>
    </nc>
    <odxf/>
    <ndxf/>
  </rcc>
  <rcc rId="2524" sId="7" odxf="1" dxf="1" numFmtId="4">
    <nc r="AE80">
      <v>0</v>
    </nc>
    <odxf/>
    <ndxf/>
  </rcc>
  <rcc rId="2525" sId="7" odxf="1" dxf="1" numFmtId="4">
    <nc r="AF80">
      <v>0</v>
    </nc>
    <odxf/>
    <ndxf/>
  </rcc>
  <rcc rId="2526" sId="7" odxf="1" dxf="1" numFmtId="4">
    <nc r="AG80">
      <v>0</v>
    </nc>
    <odxf/>
    <ndxf/>
  </rcc>
  <rcc rId="2527" sId="7" odxf="1" dxf="1" numFmtId="4">
    <nc r="AH80">
      <v>0</v>
    </nc>
    <odxf/>
    <ndxf/>
  </rcc>
  <rcc rId="2528" sId="7" odxf="1" dxf="1" numFmtId="4">
    <nc r="AI80">
      <v>0</v>
    </nc>
    <odxf/>
    <ndxf/>
  </rcc>
  <rcc rId="2529" sId="7" odxf="1" dxf="1" numFmtId="4">
    <nc r="AJ80">
      <v>0</v>
    </nc>
    <odxf/>
    <ndxf/>
  </rcc>
  <rcc rId="2530" sId="7" odxf="1" dxf="1" numFmtId="4">
    <nc r="AK80">
      <v>0</v>
    </nc>
    <odxf/>
    <ndxf/>
  </rcc>
  <rcc rId="2531" sId="7" odxf="1" dxf="1" numFmtId="4">
    <nc r="AL80">
      <v>0</v>
    </nc>
    <odxf/>
    <ndxf/>
  </rcc>
  <rcc rId="2532" sId="7" odxf="1" dxf="1" numFmtId="4">
    <nc r="AM80">
      <v>0</v>
    </nc>
    <odxf/>
    <ndxf/>
  </rcc>
  <rcc rId="2533" sId="7" odxf="1" dxf="1" numFmtId="4">
    <nc r="AN80">
      <v>0</v>
    </nc>
    <odxf/>
    <ndxf/>
  </rcc>
  <rcc rId="2534" sId="7" odxf="1" dxf="1" numFmtId="4">
    <nc r="AO80">
      <v>0</v>
    </nc>
    <odxf/>
    <ndxf/>
  </rcc>
  <rcc rId="2535" sId="7" odxf="1" dxf="1" numFmtId="4">
    <nc r="AP80">
      <v>0</v>
    </nc>
    <odxf/>
    <ndxf/>
  </rcc>
  <rcc rId="2536" sId="7" odxf="1" dxf="1" numFmtId="4">
    <nc r="AQ80">
      <v>0</v>
    </nc>
    <odxf/>
    <ndxf/>
  </rcc>
  <rcc rId="2537" sId="7" odxf="1" dxf="1" numFmtId="4">
    <nc r="AR80">
      <v>0</v>
    </nc>
    <odxf/>
    <ndxf/>
  </rcc>
  <rcc rId="2538" sId="7" odxf="1" dxf="1" numFmtId="4">
    <nc r="AS80">
      <v>0</v>
    </nc>
    <odxf/>
    <ndxf/>
  </rcc>
  <rcc rId="2539" sId="7" odxf="1" dxf="1" numFmtId="4">
    <nc r="AT80">
      <v>0</v>
    </nc>
    <odxf/>
    <ndxf/>
  </rcc>
  <rfmt sheetId="7" sqref="AU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V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W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X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Y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Z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A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B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C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D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E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F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G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H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I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J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K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L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M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N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O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P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Q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R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S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T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U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V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W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X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Y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Z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A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B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C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D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E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F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G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H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I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J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K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L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M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N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O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P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80:XFD80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540" sId="7" odxf="1" dxf="1">
    <nc r="A81" t="inlineStr">
      <is>
        <t>1.2.1.29</t>
      </is>
    </nc>
    <odxf/>
    <ndxf/>
  </rcc>
  <rcc rId="2541" sId="7" odxf="1" dxf="1">
    <nc r="C81" t="inlineStr">
      <is>
        <t>1-2-1-29</t>
      </is>
    </nc>
    <odxf/>
    <ndxf/>
  </rcc>
  <rcc rId="2542" sId="7" odxf="1" dxf="1" numFmtId="4">
    <nc r="D81">
      <v>0</v>
    </nc>
    <odxf/>
    <ndxf/>
  </rcc>
  <rcc rId="2543" sId="7" odxf="1" dxf="1" numFmtId="4">
    <nc r="E81">
      <v>0</v>
    </nc>
    <odxf/>
    <ndxf/>
  </rcc>
  <rfmt sheetId="7" sqref="F81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G81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44" sId="7" odxf="1" dxf="1" numFmtId="4">
    <nc r="H81">
      <v>0</v>
    </nc>
    <odxf/>
    <ndxf/>
  </rcc>
  <rcc rId="2545" sId="7" odxf="1" dxf="1" numFmtId="4">
    <nc r="I81">
      <v>0</v>
    </nc>
    <odxf/>
    <ndxf/>
  </rcc>
  <rcc rId="2546" sId="7" odxf="1" dxf="1" numFmtId="4">
    <nc r="J81">
      <v>0</v>
    </nc>
    <odxf/>
    <ndxf/>
  </rcc>
  <rcc rId="2547" sId="7" odxf="1" dxf="1" numFmtId="4">
    <nc r="K81">
      <v>0</v>
    </nc>
    <odxf/>
    <ndxf/>
  </rcc>
  <rcc rId="2548" sId="7" odxf="1" dxf="1" numFmtId="4">
    <nc r="L81">
      <v>0</v>
    </nc>
    <odxf/>
    <ndxf/>
  </rcc>
  <rcc rId="2549" sId="7" odxf="1" dxf="1" numFmtId="4">
    <nc r="M81">
      <v>0</v>
    </nc>
    <odxf/>
    <ndxf/>
  </rcc>
  <rcc rId="2550" sId="7" odxf="1" dxf="1" numFmtId="4">
    <nc r="N81">
      <v>0</v>
    </nc>
    <odxf/>
    <ndxf/>
  </rcc>
  <rcc rId="2551" sId="7" odxf="1" dxf="1" numFmtId="4">
    <nc r="O81">
      <v>0</v>
    </nc>
    <odxf/>
    <ndxf/>
  </rcc>
  <rcc rId="2552" sId="7" odxf="1" dxf="1" numFmtId="4">
    <nc r="P81">
      <v>0</v>
    </nc>
    <odxf/>
    <ndxf/>
  </rcc>
  <rcc rId="2553" sId="7" odxf="1" dxf="1" numFmtId="4">
    <nc r="Q81">
      <v>0</v>
    </nc>
    <odxf/>
    <ndxf/>
  </rcc>
  <rcc rId="2554" sId="7" odxf="1" dxf="1" numFmtId="4">
    <nc r="R81">
      <v>0</v>
    </nc>
    <odxf/>
    <ndxf/>
  </rcc>
  <rcc rId="2555" sId="7" odxf="1" dxf="1" numFmtId="4">
    <nc r="S81">
      <v>0</v>
    </nc>
    <odxf/>
    <ndxf/>
  </rcc>
  <rfmt sheetId="7" sqref="T81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56" sId="7" odxf="1" dxf="1" numFmtId="4">
    <nc r="U81">
      <v>0</v>
    </nc>
    <odxf/>
    <ndxf/>
  </rcc>
  <rcc rId="2557" sId="7" odxf="1" dxf="1" numFmtId="4">
    <nc r="V81">
      <v>0</v>
    </nc>
    <odxf/>
    <ndxf/>
  </rcc>
  <rcc rId="2558" sId="7" odxf="1" dxf="1" numFmtId="4">
    <nc r="W81">
      <v>0</v>
    </nc>
    <odxf/>
    <ndxf/>
  </rcc>
  <rcc rId="2559" sId="7" odxf="1" dxf="1" numFmtId="4">
    <nc r="X81">
      <v>0</v>
    </nc>
    <odxf/>
    <ndxf/>
  </rcc>
  <rcc rId="2560" sId="7" odxf="1" dxf="1" numFmtId="4">
    <nc r="Y81">
      <v>0</v>
    </nc>
    <odxf/>
    <ndxf/>
  </rcc>
  <rcc rId="2561" sId="7" odxf="1" dxf="1" numFmtId="4">
    <nc r="Z81">
      <v>0</v>
    </nc>
    <odxf/>
    <ndxf/>
  </rcc>
  <rcc rId="2562" sId="7" odxf="1" dxf="1" numFmtId="4">
    <nc r="AA81">
      <v>0</v>
    </nc>
    <odxf/>
    <ndxf/>
  </rcc>
  <rcc rId="2563" sId="7" odxf="1" dxf="1" numFmtId="4">
    <nc r="AB81">
      <v>0</v>
    </nc>
    <odxf/>
    <ndxf/>
  </rcc>
  <rcc rId="2564" sId="7" odxf="1" dxf="1" numFmtId="4">
    <nc r="AC81">
      <v>0</v>
    </nc>
    <odxf/>
    <ndxf/>
  </rcc>
  <rcc rId="2565" sId="7" odxf="1" dxf="1" numFmtId="4">
    <nc r="AD81">
      <v>0</v>
    </nc>
    <odxf/>
    <ndxf/>
  </rcc>
  <rcc rId="2566" sId="7" odxf="1" dxf="1" numFmtId="4">
    <nc r="AE81">
      <v>0</v>
    </nc>
    <odxf/>
    <ndxf/>
  </rcc>
  <rcc rId="2567" sId="7" odxf="1" dxf="1" numFmtId="4">
    <nc r="AF81">
      <v>0</v>
    </nc>
    <odxf/>
    <ndxf/>
  </rcc>
  <rcc rId="2568" sId="7" odxf="1" dxf="1" numFmtId="4">
    <nc r="AG81">
      <v>0</v>
    </nc>
    <odxf/>
    <ndxf/>
  </rcc>
  <rcc rId="2569" sId="7" odxf="1" dxf="1" numFmtId="4">
    <nc r="AH81">
      <v>0</v>
    </nc>
    <odxf/>
    <ndxf/>
  </rcc>
  <rcc rId="2570" sId="7" odxf="1" dxf="1" numFmtId="4">
    <nc r="AI81">
      <v>0</v>
    </nc>
    <odxf/>
    <ndxf/>
  </rcc>
  <rcc rId="2571" sId="7" odxf="1" dxf="1" numFmtId="4">
    <nc r="AJ81">
      <v>0</v>
    </nc>
    <odxf/>
    <ndxf/>
  </rcc>
  <rcc rId="2572" sId="7" odxf="1" dxf="1" numFmtId="4">
    <nc r="AK81">
      <v>0</v>
    </nc>
    <odxf/>
    <ndxf/>
  </rcc>
  <rcc rId="2573" sId="7" odxf="1" dxf="1" numFmtId="4">
    <nc r="AL81">
      <v>0</v>
    </nc>
    <odxf/>
    <ndxf/>
  </rcc>
  <rcc rId="2574" sId="7" odxf="1" dxf="1" numFmtId="4">
    <nc r="AM81">
      <v>0</v>
    </nc>
    <odxf/>
    <ndxf/>
  </rcc>
  <rcc rId="2575" sId="7" odxf="1" dxf="1" numFmtId="4">
    <nc r="AN81">
      <v>0</v>
    </nc>
    <odxf/>
    <ndxf/>
  </rcc>
  <rcc rId="2576" sId="7" odxf="1" dxf="1" numFmtId="4">
    <nc r="AO81">
      <v>0</v>
    </nc>
    <odxf/>
    <ndxf/>
  </rcc>
  <rcc rId="2577" sId="7" odxf="1" dxf="1" numFmtId="4">
    <nc r="AP81">
      <v>0</v>
    </nc>
    <odxf/>
    <ndxf/>
  </rcc>
  <rcc rId="2578" sId="7" odxf="1" dxf="1" numFmtId="4">
    <nc r="AQ81">
      <v>0</v>
    </nc>
    <odxf/>
    <ndxf/>
  </rcc>
  <rcc rId="2579" sId="7" odxf="1" dxf="1" numFmtId="4">
    <nc r="AR81">
      <v>0</v>
    </nc>
    <odxf/>
    <ndxf/>
  </rcc>
  <rcc rId="2580" sId="7" odxf="1" dxf="1" numFmtId="4">
    <nc r="AS81">
      <v>0</v>
    </nc>
    <odxf/>
    <ndxf/>
  </rcc>
  <rcc rId="2581" sId="7" odxf="1" dxf="1" numFmtId="4">
    <nc r="AT81">
      <v>0</v>
    </nc>
    <odxf/>
    <ndxf/>
  </rcc>
  <rfmt sheetId="7" sqref="AU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V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W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X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Y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Z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A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B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C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D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E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F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G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H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I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J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K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L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M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N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O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P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Q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R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S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T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U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V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W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X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Y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Z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A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B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C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D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E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F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G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H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I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J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K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L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M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N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O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P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81:XFD81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582" sId="7" odxf="1" dxf="1">
    <nc r="A82" t="inlineStr">
      <is>
        <t>1.2.1.30</t>
      </is>
    </nc>
    <odxf/>
    <ndxf/>
  </rcc>
  <rcc rId="2583" sId="7" odxf="1" dxf="1">
    <nc r="C82" t="inlineStr">
      <is>
        <t>1-2-1-30</t>
      </is>
    </nc>
    <odxf/>
    <ndxf/>
  </rcc>
  <rcc rId="2584" sId="7" odxf="1" dxf="1" numFmtId="4">
    <nc r="D82">
      <v>0</v>
    </nc>
    <odxf/>
    <ndxf/>
  </rcc>
  <rcc rId="2585" sId="7" odxf="1" dxf="1" numFmtId="4">
    <nc r="E82">
      <v>0</v>
    </nc>
    <odxf/>
    <ndxf/>
  </rcc>
  <rfmt sheetId="7" sqref="F82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G82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86" sId="7" odxf="1" dxf="1" numFmtId="4">
    <nc r="H82">
      <v>0</v>
    </nc>
    <odxf/>
    <ndxf/>
  </rcc>
  <rcc rId="2587" sId="7" odxf="1" dxf="1" numFmtId="4">
    <nc r="I82">
      <v>0</v>
    </nc>
    <odxf/>
    <ndxf/>
  </rcc>
  <rcc rId="2588" sId="7" odxf="1" dxf="1" numFmtId="4">
    <nc r="J82">
      <v>0</v>
    </nc>
    <odxf/>
    <ndxf/>
  </rcc>
  <rcc rId="2589" sId="7" odxf="1" dxf="1" numFmtId="4">
    <nc r="K82">
      <v>0</v>
    </nc>
    <odxf/>
    <ndxf/>
  </rcc>
  <rcc rId="2590" sId="7" odxf="1" dxf="1" numFmtId="4">
    <nc r="L82">
      <v>0</v>
    </nc>
    <odxf/>
    <ndxf/>
  </rcc>
  <rcc rId="2591" sId="7" odxf="1" dxf="1" numFmtId="4">
    <nc r="M82">
      <v>0</v>
    </nc>
    <odxf/>
    <ndxf/>
  </rcc>
  <rcc rId="2592" sId="7" odxf="1" dxf="1" numFmtId="4">
    <nc r="N82">
      <v>0</v>
    </nc>
    <odxf/>
    <ndxf/>
  </rcc>
  <rcc rId="2593" sId="7" odxf="1" dxf="1" numFmtId="4">
    <nc r="O82">
      <v>0</v>
    </nc>
    <odxf/>
    <ndxf/>
  </rcc>
  <rcc rId="2594" sId="7" odxf="1" dxf="1" numFmtId="4">
    <nc r="P82">
      <v>0</v>
    </nc>
    <odxf/>
    <ndxf/>
  </rcc>
  <rcc rId="2595" sId="7" odxf="1" dxf="1" numFmtId="4">
    <nc r="Q82">
      <v>0</v>
    </nc>
    <odxf/>
    <ndxf/>
  </rcc>
  <rcc rId="2596" sId="7" odxf="1" dxf="1" numFmtId="4">
    <nc r="R82">
      <v>0</v>
    </nc>
    <odxf/>
    <ndxf/>
  </rcc>
  <rcc rId="2597" sId="7" odxf="1" dxf="1" numFmtId="4">
    <nc r="S82">
      <v>0</v>
    </nc>
    <odxf/>
    <ndxf/>
  </rcc>
  <rfmt sheetId="7" sqref="T82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98" sId="7" odxf="1" dxf="1" numFmtId="4">
    <nc r="U82">
      <v>0</v>
    </nc>
    <odxf/>
    <ndxf/>
  </rcc>
  <rcc rId="2599" sId="7" odxf="1" dxf="1" numFmtId="4">
    <nc r="V82">
      <v>0</v>
    </nc>
    <odxf/>
    <ndxf/>
  </rcc>
  <rcc rId="2600" sId="7" odxf="1" dxf="1" numFmtId="4">
    <nc r="W82">
      <v>0</v>
    </nc>
    <odxf/>
    <ndxf/>
  </rcc>
  <rcc rId="2601" sId="7" odxf="1" dxf="1" numFmtId="4">
    <nc r="X82">
      <v>0</v>
    </nc>
    <odxf/>
    <ndxf/>
  </rcc>
  <rcc rId="2602" sId="7" odxf="1" dxf="1" numFmtId="4">
    <nc r="Y82">
      <v>0</v>
    </nc>
    <odxf/>
    <ndxf/>
  </rcc>
  <rcc rId="2603" sId="7" odxf="1" dxf="1" numFmtId="4">
    <nc r="Z82">
      <v>0</v>
    </nc>
    <odxf/>
    <ndxf/>
  </rcc>
  <rcc rId="2604" sId="7" odxf="1" dxf="1" numFmtId="4">
    <nc r="AA82">
      <v>0</v>
    </nc>
    <odxf/>
    <ndxf/>
  </rcc>
  <rcc rId="2605" sId="7" odxf="1" dxf="1" numFmtId="4">
    <nc r="AB82">
      <v>0</v>
    </nc>
    <odxf/>
    <ndxf/>
  </rcc>
  <rcc rId="2606" sId="7" odxf="1" dxf="1" numFmtId="4">
    <nc r="AC82">
      <v>0</v>
    </nc>
    <odxf/>
    <ndxf/>
  </rcc>
  <rcc rId="2607" sId="7" odxf="1" dxf="1" numFmtId="4">
    <nc r="AD82">
      <v>0</v>
    </nc>
    <odxf/>
    <ndxf/>
  </rcc>
  <rcc rId="2608" sId="7" odxf="1" dxf="1" numFmtId="4">
    <nc r="AE82">
      <v>0</v>
    </nc>
    <odxf/>
    <ndxf/>
  </rcc>
  <rcc rId="2609" sId="7" odxf="1" dxf="1" numFmtId="4">
    <nc r="AF82">
      <v>0</v>
    </nc>
    <odxf/>
    <ndxf/>
  </rcc>
  <rcc rId="2610" sId="7" odxf="1" dxf="1" numFmtId="4">
    <nc r="AG82">
      <v>0</v>
    </nc>
    <odxf/>
    <ndxf/>
  </rcc>
  <rcc rId="2611" sId="7" odxf="1" dxf="1" numFmtId="4">
    <nc r="AH82">
      <v>0</v>
    </nc>
    <odxf/>
    <ndxf/>
  </rcc>
  <rcc rId="2612" sId="7" odxf="1" dxf="1" numFmtId="4">
    <nc r="AI82">
      <v>0</v>
    </nc>
    <odxf/>
    <ndxf/>
  </rcc>
  <rcc rId="2613" sId="7" odxf="1" dxf="1" numFmtId="4">
    <nc r="AJ82">
      <v>0</v>
    </nc>
    <odxf/>
    <ndxf/>
  </rcc>
  <rcc rId="2614" sId="7" odxf="1" dxf="1" numFmtId="4">
    <nc r="AK82">
      <v>0</v>
    </nc>
    <odxf/>
    <ndxf/>
  </rcc>
  <rcc rId="2615" sId="7" odxf="1" dxf="1" numFmtId="4">
    <nc r="AL82">
      <v>0</v>
    </nc>
    <odxf/>
    <ndxf/>
  </rcc>
  <rcc rId="2616" sId="7" odxf="1" dxf="1" numFmtId="4">
    <nc r="AM82">
      <v>0</v>
    </nc>
    <odxf/>
    <ndxf/>
  </rcc>
  <rcc rId="2617" sId="7" odxf="1" dxf="1" numFmtId="4">
    <nc r="AN82">
      <v>0</v>
    </nc>
    <odxf/>
    <ndxf/>
  </rcc>
  <rcc rId="2618" sId="7" odxf="1" dxf="1" numFmtId="4">
    <nc r="AO82">
      <v>0</v>
    </nc>
    <odxf/>
    <ndxf/>
  </rcc>
  <rcc rId="2619" sId="7" odxf="1" dxf="1" numFmtId="4">
    <nc r="AP82">
      <v>0</v>
    </nc>
    <odxf/>
    <ndxf/>
  </rcc>
  <rcc rId="2620" sId="7" odxf="1" dxf="1" numFmtId="4">
    <nc r="AQ82">
      <v>0</v>
    </nc>
    <odxf/>
    <ndxf/>
  </rcc>
  <rcc rId="2621" sId="7" odxf="1" dxf="1" numFmtId="4">
    <nc r="AR82">
      <v>0</v>
    </nc>
    <odxf/>
    <ndxf/>
  </rcc>
  <rcc rId="2622" sId="7" odxf="1" dxf="1" numFmtId="4">
    <nc r="AS82">
      <v>0</v>
    </nc>
    <odxf/>
    <ndxf/>
  </rcc>
  <rcc rId="2623" sId="7" odxf="1" dxf="1" numFmtId="4">
    <nc r="AT82">
      <v>0</v>
    </nc>
    <odxf/>
    <ndxf/>
  </rcc>
  <rfmt sheetId="7" sqref="AU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V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W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X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Y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Z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A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B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C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D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E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F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G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H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I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J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K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L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M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N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O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P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Q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R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S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T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U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V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W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X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Y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Z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A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B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C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D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E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F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G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H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I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J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K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L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M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N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O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P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82:XFD82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624" sId="7" odxf="1" dxf="1">
    <nc r="A83" t="inlineStr">
      <is>
        <t>1.2.1.31</t>
      </is>
    </nc>
    <odxf/>
    <ndxf/>
  </rcc>
  <rcc rId="2625" sId="7" odxf="1" dxf="1">
    <nc r="C83" t="inlineStr">
      <is>
        <t>1-2-1-31</t>
      </is>
    </nc>
    <odxf/>
    <ndxf/>
  </rcc>
  <rcc rId="2626" sId="7" odxf="1" dxf="1" numFmtId="4">
    <nc r="D83">
      <v>0</v>
    </nc>
    <odxf/>
    <ndxf/>
  </rcc>
  <rcc rId="2627" sId="7" odxf="1" dxf="1" numFmtId="4">
    <nc r="E83">
      <v>0</v>
    </nc>
    <odxf/>
    <ndxf/>
  </rcc>
  <rfmt sheetId="7" sqref="F83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G83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28" sId="7" odxf="1" dxf="1" numFmtId="4">
    <nc r="H83">
      <v>0</v>
    </nc>
    <odxf/>
    <ndxf/>
  </rcc>
  <rcc rId="2629" sId="7" odxf="1" dxf="1" numFmtId="4">
    <nc r="I83">
      <v>0</v>
    </nc>
    <odxf/>
    <ndxf/>
  </rcc>
  <rcc rId="2630" sId="7" odxf="1" dxf="1" numFmtId="4">
    <nc r="J83">
      <v>0</v>
    </nc>
    <odxf/>
    <ndxf/>
  </rcc>
  <rcc rId="2631" sId="7" odxf="1" dxf="1" numFmtId="4">
    <nc r="K83">
      <v>0</v>
    </nc>
    <odxf/>
    <ndxf/>
  </rcc>
  <rcc rId="2632" sId="7" odxf="1" dxf="1" numFmtId="4">
    <nc r="L83">
      <v>0</v>
    </nc>
    <odxf/>
    <ndxf/>
  </rcc>
  <rcc rId="2633" sId="7" odxf="1" dxf="1" numFmtId="4">
    <nc r="M83">
      <v>0</v>
    </nc>
    <odxf/>
    <ndxf/>
  </rcc>
  <rcc rId="2634" sId="7" odxf="1" dxf="1" numFmtId="4">
    <nc r="N83">
      <v>0</v>
    </nc>
    <odxf/>
    <ndxf/>
  </rcc>
  <rcc rId="2635" sId="7" odxf="1" dxf="1" numFmtId="4">
    <nc r="O83">
      <v>0</v>
    </nc>
    <odxf/>
    <ndxf/>
  </rcc>
  <rcc rId="2636" sId="7" odxf="1" dxf="1" numFmtId="4">
    <nc r="P83">
      <v>0</v>
    </nc>
    <odxf/>
    <ndxf/>
  </rcc>
  <rcc rId="2637" sId="7" odxf="1" dxf="1" numFmtId="4">
    <nc r="Q83">
      <v>0</v>
    </nc>
    <odxf/>
    <ndxf/>
  </rcc>
  <rcc rId="2638" sId="7" odxf="1" dxf="1" numFmtId="4">
    <nc r="R83">
      <v>0</v>
    </nc>
    <odxf/>
    <ndxf/>
  </rcc>
  <rcc rId="2639" sId="7" odxf="1" dxf="1" numFmtId="4">
    <nc r="S83">
      <v>0</v>
    </nc>
    <odxf/>
    <ndxf/>
  </rcc>
  <rfmt sheetId="7" sqref="T83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0" sId="7" odxf="1" dxf="1" numFmtId="4">
    <nc r="U83">
      <v>0</v>
    </nc>
    <odxf/>
    <ndxf/>
  </rcc>
  <rcc rId="2641" sId="7" odxf="1" dxf="1" numFmtId="4">
    <nc r="V83">
      <v>0</v>
    </nc>
    <odxf/>
    <ndxf/>
  </rcc>
  <rcc rId="2642" sId="7" odxf="1" dxf="1" numFmtId="4">
    <nc r="W83">
      <v>0</v>
    </nc>
    <odxf/>
    <ndxf/>
  </rcc>
  <rcc rId="2643" sId="7" odxf="1" dxf="1" numFmtId="4">
    <nc r="X83">
      <v>0</v>
    </nc>
    <odxf/>
    <ndxf/>
  </rcc>
  <rcc rId="2644" sId="7" odxf="1" dxf="1" numFmtId="4">
    <nc r="Y83">
      <v>0</v>
    </nc>
    <odxf/>
    <ndxf/>
  </rcc>
  <rcc rId="2645" sId="7" odxf="1" dxf="1" numFmtId="4">
    <nc r="Z83">
      <v>0</v>
    </nc>
    <odxf/>
    <ndxf/>
  </rcc>
  <rcc rId="2646" sId="7" odxf="1" dxf="1" numFmtId="4">
    <nc r="AA83">
      <v>0</v>
    </nc>
    <odxf/>
    <ndxf/>
  </rcc>
  <rcc rId="2647" sId="7" odxf="1" dxf="1" numFmtId="4">
    <nc r="AB83">
      <v>0</v>
    </nc>
    <odxf/>
    <ndxf/>
  </rcc>
  <rcc rId="2648" sId="7" odxf="1" dxf="1" numFmtId="4">
    <nc r="AC83">
      <v>0</v>
    </nc>
    <odxf/>
    <ndxf/>
  </rcc>
  <rcc rId="2649" sId="7" odxf="1" dxf="1" numFmtId="4">
    <nc r="AD83">
      <v>0</v>
    </nc>
    <odxf/>
    <ndxf/>
  </rcc>
  <rcc rId="2650" sId="7" odxf="1" dxf="1" numFmtId="4">
    <nc r="AE83">
      <v>0</v>
    </nc>
    <odxf/>
    <ndxf/>
  </rcc>
  <rcc rId="2651" sId="7" odxf="1" dxf="1" numFmtId="4">
    <nc r="AF83">
      <v>0</v>
    </nc>
    <odxf/>
    <ndxf/>
  </rcc>
  <rcc rId="2652" sId="7" odxf="1" dxf="1" numFmtId="4">
    <nc r="AG83">
      <v>0</v>
    </nc>
    <odxf/>
    <ndxf/>
  </rcc>
  <rcc rId="2653" sId="7" odxf="1" dxf="1" numFmtId="4">
    <nc r="AH83">
      <v>0</v>
    </nc>
    <odxf/>
    <ndxf/>
  </rcc>
  <rcc rId="2654" sId="7" odxf="1" dxf="1" numFmtId="4">
    <nc r="AI83">
      <v>0</v>
    </nc>
    <odxf/>
    <ndxf/>
  </rcc>
  <rcc rId="2655" sId="7" odxf="1" dxf="1" numFmtId="4">
    <nc r="AJ83">
      <v>0</v>
    </nc>
    <odxf/>
    <ndxf/>
  </rcc>
  <rcc rId="2656" sId="7" odxf="1" dxf="1" numFmtId="4">
    <nc r="AK83">
      <v>0</v>
    </nc>
    <odxf/>
    <ndxf/>
  </rcc>
  <rcc rId="2657" sId="7" odxf="1" dxf="1" numFmtId="4">
    <nc r="AL83">
      <v>0</v>
    </nc>
    <odxf/>
    <ndxf/>
  </rcc>
  <rcc rId="2658" sId="7" odxf="1" dxf="1" numFmtId="4">
    <nc r="AM83">
      <v>0</v>
    </nc>
    <odxf/>
    <ndxf/>
  </rcc>
  <rcc rId="2659" sId="7" odxf="1" dxf="1" numFmtId="4">
    <nc r="AN83">
      <v>0</v>
    </nc>
    <odxf/>
    <ndxf/>
  </rcc>
  <rcc rId="2660" sId="7" odxf="1" dxf="1" numFmtId="4">
    <nc r="AO83">
      <v>0</v>
    </nc>
    <odxf/>
    <ndxf/>
  </rcc>
  <rcc rId="2661" sId="7" odxf="1" dxf="1" numFmtId="4">
    <nc r="AP83">
      <v>0</v>
    </nc>
    <odxf/>
    <ndxf/>
  </rcc>
  <rcc rId="2662" sId="7" odxf="1" dxf="1" numFmtId="4">
    <nc r="AQ83">
      <v>0</v>
    </nc>
    <odxf/>
    <ndxf/>
  </rcc>
  <rcc rId="2663" sId="7" odxf="1" dxf="1" numFmtId="4">
    <nc r="AR83">
      <v>0</v>
    </nc>
    <odxf/>
    <ndxf/>
  </rcc>
  <rcc rId="2664" sId="7" odxf="1" dxf="1" numFmtId="4">
    <nc r="AS83">
      <v>0</v>
    </nc>
    <odxf/>
    <ndxf/>
  </rcc>
  <rcc rId="2665" sId="7" odxf="1" dxf="1" numFmtId="4">
    <nc r="AT83">
      <v>0</v>
    </nc>
    <odxf/>
    <ndxf/>
  </rcc>
  <rfmt sheetId="7" sqref="AU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V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W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X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Y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Z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A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B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C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D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E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F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G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H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I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J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K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L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M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N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O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P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Q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R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S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T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U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V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W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X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Y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Z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A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B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C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D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E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F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G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H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I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J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K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L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M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N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O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P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83:XFD83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666" sId="7" odxf="1" dxf="1">
    <nc r="A84" t="inlineStr">
      <is>
        <t>1.2.1.32</t>
      </is>
    </nc>
    <odxf/>
    <ndxf/>
  </rcc>
  <rcc rId="2667" sId="7" odxf="1" dxf="1">
    <nc r="C84" t="inlineStr">
      <is>
        <t>1-2-1-32</t>
      </is>
    </nc>
    <odxf/>
    <ndxf/>
  </rcc>
  <rcc rId="2668" sId="7" odxf="1" dxf="1" numFmtId="4">
    <nc r="D84">
      <v>0</v>
    </nc>
    <odxf/>
    <ndxf/>
  </rcc>
  <rcc rId="2669" sId="7" odxf="1" dxf="1" numFmtId="4">
    <nc r="E84">
      <v>0</v>
    </nc>
    <odxf/>
    <ndxf/>
  </rcc>
  <rfmt sheetId="7" sqref="F84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G84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70" sId="7" odxf="1" dxf="1" numFmtId="4">
    <nc r="H84">
      <v>0</v>
    </nc>
    <odxf/>
    <ndxf/>
  </rcc>
  <rcc rId="2671" sId="7" odxf="1" dxf="1" numFmtId="4">
    <nc r="I84">
      <v>0</v>
    </nc>
    <odxf/>
    <ndxf/>
  </rcc>
  <rcc rId="2672" sId="7" odxf="1" dxf="1" numFmtId="4">
    <nc r="J84">
      <v>0</v>
    </nc>
    <odxf/>
    <ndxf/>
  </rcc>
  <rcc rId="2673" sId="7" odxf="1" dxf="1" numFmtId="4">
    <nc r="K84">
      <v>0</v>
    </nc>
    <odxf/>
    <ndxf/>
  </rcc>
  <rcc rId="2674" sId="7" odxf="1" dxf="1" numFmtId="4">
    <nc r="L84">
      <v>0</v>
    </nc>
    <odxf/>
    <ndxf/>
  </rcc>
  <rcc rId="2675" sId="7" odxf="1" dxf="1" numFmtId="4">
    <nc r="M84">
      <v>0</v>
    </nc>
    <odxf/>
    <ndxf/>
  </rcc>
  <rcc rId="2676" sId="7" odxf="1" dxf="1" numFmtId="4">
    <nc r="N84">
      <v>0</v>
    </nc>
    <odxf/>
    <ndxf/>
  </rcc>
  <rcc rId="2677" sId="7" odxf="1" dxf="1" numFmtId="4">
    <nc r="O84">
      <v>0</v>
    </nc>
    <odxf/>
    <ndxf/>
  </rcc>
  <rcc rId="2678" sId="7" odxf="1" dxf="1" numFmtId="4">
    <nc r="P84">
      <v>0</v>
    </nc>
    <odxf/>
    <ndxf/>
  </rcc>
  <rcc rId="2679" sId="7" odxf="1" dxf="1" numFmtId="4">
    <nc r="Q84">
      <v>0</v>
    </nc>
    <odxf/>
    <ndxf/>
  </rcc>
  <rcc rId="2680" sId="7" odxf="1" dxf="1" numFmtId="4">
    <nc r="R84">
      <v>0</v>
    </nc>
    <odxf/>
    <ndxf/>
  </rcc>
  <rcc rId="2681" sId="7" odxf="1" dxf="1" numFmtId="4">
    <nc r="S84">
      <v>0</v>
    </nc>
    <odxf/>
    <ndxf/>
  </rcc>
  <rfmt sheetId="7" sqref="T84" start="0" length="0">
    <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2" sId="7" odxf="1" dxf="1" numFmtId="4">
    <nc r="U84">
      <v>0</v>
    </nc>
    <odxf/>
    <ndxf/>
  </rcc>
  <rcc rId="2683" sId="7" odxf="1" dxf="1" numFmtId="4">
    <nc r="V84">
      <v>0</v>
    </nc>
    <odxf/>
    <ndxf/>
  </rcc>
  <rcc rId="2684" sId="7" odxf="1" dxf="1" numFmtId="4">
    <nc r="W84">
      <v>0</v>
    </nc>
    <odxf/>
    <ndxf/>
  </rcc>
  <rcc rId="2685" sId="7" odxf="1" dxf="1" numFmtId="4">
    <nc r="X84">
      <v>0</v>
    </nc>
    <odxf/>
    <ndxf/>
  </rcc>
  <rcc rId="2686" sId="7" odxf="1" dxf="1" numFmtId="4">
    <nc r="Y84">
      <v>0</v>
    </nc>
    <odxf/>
    <ndxf/>
  </rcc>
  <rcc rId="2687" sId="7" odxf="1" dxf="1" numFmtId="4">
    <nc r="Z84">
      <v>0</v>
    </nc>
    <odxf/>
    <ndxf/>
  </rcc>
  <rcc rId="2688" sId="7" odxf="1" dxf="1" numFmtId="4">
    <nc r="AA84">
      <v>0</v>
    </nc>
    <odxf/>
    <ndxf/>
  </rcc>
  <rcc rId="2689" sId="7" odxf="1" dxf="1" numFmtId="4">
    <nc r="AB84">
      <v>0</v>
    </nc>
    <odxf/>
    <ndxf/>
  </rcc>
  <rcc rId="2690" sId="7" odxf="1" dxf="1" numFmtId="4">
    <nc r="AC84">
      <v>0</v>
    </nc>
    <odxf/>
    <ndxf/>
  </rcc>
  <rcc rId="2691" sId="7" odxf="1" dxf="1" numFmtId="4">
    <nc r="AD84">
      <v>0</v>
    </nc>
    <odxf/>
    <ndxf/>
  </rcc>
  <rcc rId="2692" sId="7" odxf="1" dxf="1" numFmtId="4">
    <nc r="AE84">
      <v>0</v>
    </nc>
    <odxf/>
    <ndxf/>
  </rcc>
  <rcc rId="2693" sId="7" odxf="1" dxf="1" numFmtId="4">
    <nc r="AF84">
      <v>0</v>
    </nc>
    <odxf/>
    <ndxf/>
  </rcc>
  <rcc rId="2694" sId="7" odxf="1" dxf="1" numFmtId="4">
    <nc r="AG84">
      <v>0</v>
    </nc>
    <odxf/>
    <ndxf/>
  </rcc>
  <rcc rId="2695" sId="7" odxf="1" dxf="1" numFmtId="4">
    <nc r="AH84">
      <v>0</v>
    </nc>
    <odxf/>
    <ndxf/>
  </rcc>
  <rcc rId="2696" sId="7" odxf="1" dxf="1" numFmtId="4">
    <nc r="AI84">
      <v>0</v>
    </nc>
    <odxf/>
    <ndxf/>
  </rcc>
  <rcc rId="2697" sId="7" odxf="1" dxf="1" numFmtId="4">
    <nc r="AJ84">
      <v>0</v>
    </nc>
    <odxf/>
    <ndxf/>
  </rcc>
  <rcc rId="2698" sId="7" odxf="1" dxf="1" numFmtId="4">
    <nc r="AK84">
      <v>0</v>
    </nc>
    <odxf/>
    <ndxf/>
  </rcc>
  <rcc rId="2699" sId="7" odxf="1" dxf="1" numFmtId="4">
    <nc r="AL84">
      <v>0</v>
    </nc>
    <odxf/>
    <ndxf/>
  </rcc>
  <rcc rId="2700" sId="7" odxf="1" dxf="1" numFmtId="4">
    <nc r="AM84">
      <v>0</v>
    </nc>
    <odxf/>
    <ndxf/>
  </rcc>
  <rcc rId="2701" sId="7" odxf="1" dxf="1" numFmtId="4">
    <nc r="AN84">
      <v>0</v>
    </nc>
    <odxf/>
    <ndxf/>
  </rcc>
  <rcc rId="2702" sId="7" odxf="1" dxf="1" numFmtId="4">
    <nc r="AO84">
      <v>0</v>
    </nc>
    <odxf/>
    <ndxf/>
  </rcc>
  <rcc rId="2703" sId="7" odxf="1" dxf="1" numFmtId="4">
    <nc r="AP84">
      <v>0</v>
    </nc>
    <odxf/>
    <ndxf/>
  </rcc>
  <rcc rId="2704" sId="7" odxf="1" dxf="1" numFmtId="4">
    <nc r="AQ84">
      <v>0</v>
    </nc>
    <odxf/>
    <ndxf/>
  </rcc>
  <rcc rId="2705" sId="7" odxf="1" dxf="1" numFmtId="4">
    <nc r="AR84">
      <v>0</v>
    </nc>
    <odxf/>
    <ndxf/>
  </rcc>
  <rcc rId="2706" sId="7" odxf="1" dxf="1" numFmtId="4">
    <nc r="AS84">
      <v>0</v>
    </nc>
    <odxf/>
    <ndxf/>
  </rcc>
  <rcc rId="2707" sId="7" odxf="1" dxf="1" numFmtId="4">
    <nc r="AT84">
      <v>0</v>
    </nc>
    <odxf/>
    <ndxf/>
  </rcc>
  <rfmt sheetId="7" sqref="AU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V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7" sqref="AW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X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Y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Z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A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B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C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D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E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F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G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H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I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J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K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L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M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N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O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P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Q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R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S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T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U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V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W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X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Y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BZ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A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B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C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D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E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F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G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H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I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J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K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L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M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N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O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CP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fmt sheetId="7" sqref="A84:XFD84" start="0" length="0">
    <dxf>
      <font>
        <sz val="11"/>
        <color theme="1"/>
        <name val="Calibri"/>
        <scheme val="minor"/>
      </font>
      <fill>
        <patternFill patternType="solid">
          <bgColor theme="0" tint="-0.249977111117893"/>
        </patternFill>
      </fill>
    </dxf>
  </rfmt>
  <rcc rId="2708" sId="7" odxf="1" dxf="1" numFmtId="4">
    <nc r="F73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9" sId="7" odxf="1" dxf="1" numFmtId="4">
    <nc r="F74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0" sId="7" odxf="1" dxf="1" numFmtId="4">
    <nc r="F75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1" sId="7" odxf="1" dxf="1" numFmtId="4">
    <nc r="F76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2" sId="7" odxf="1" dxf="1" numFmtId="4">
    <nc r="G73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3" sId="7" odxf="1" dxf="1" numFmtId="4">
    <nc r="G74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4" sId="7" odxf="1" dxf="1" numFmtId="4">
    <nc r="G75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5" sId="7" odxf="1" dxf="1" numFmtId="4">
    <nc r="G76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6" sId="7" odxf="1" dxf="1" numFmtId="4">
    <nc r="T73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7" sId="7" odxf="1" dxf="1" numFmtId="4">
    <nc r="T74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8" sId="7" odxf="1" dxf="1" numFmtId="4">
    <nc r="T75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9" sId="7" odxf="1" dxf="1" numFmtId="4">
    <nc r="T76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0" sId="7" numFmtId="4">
    <nc r="T77">
      <v>0</v>
    </nc>
  </rcc>
  <rcc rId="2721" sId="7" numFmtId="4">
    <nc r="T78">
      <v>0</v>
    </nc>
  </rcc>
  <rcc rId="2722" sId="7" numFmtId="4">
    <nc r="T79">
      <v>0</v>
    </nc>
  </rcc>
  <rcc rId="2723" sId="7" numFmtId="4">
    <nc r="T80">
      <v>0</v>
    </nc>
  </rcc>
  <rcc rId="2724" sId="7" numFmtId="4">
    <nc r="F77">
      <v>0</v>
    </nc>
  </rcc>
  <rcc rId="2725" sId="7" numFmtId="4">
    <nc r="G77">
      <v>0</v>
    </nc>
  </rcc>
  <rcc rId="2726" sId="7" numFmtId="4">
    <nc r="F78">
      <v>0</v>
    </nc>
  </rcc>
  <rcc rId="2727" sId="7" numFmtId="4">
    <nc r="G78">
      <v>0</v>
    </nc>
  </rcc>
  <rcc rId="2728" sId="7" numFmtId="4">
    <nc r="F79">
      <v>0</v>
    </nc>
  </rcc>
  <rcc rId="2729" sId="7" numFmtId="4">
    <nc r="G79">
      <v>0</v>
    </nc>
  </rcc>
  <rcc rId="2730" sId="7" numFmtId="4">
    <nc r="F80">
      <v>0</v>
    </nc>
  </rcc>
  <rcc rId="2731" sId="7" numFmtId="4">
    <nc r="G80">
      <v>0</v>
    </nc>
  </rcc>
  <rcv guid="{FC68BDD2-F512-4524-8E29-BBFD503F0B23}" action="delete"/>
  <rcv guid="{FC68BDD2-F512-4524-8E29-BBFD503F0B2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2" sId="6" numFmtId="4">
    <oc r="F77">
      <v>0</v>
    </oc>
    <nc r="F77"/>
  </rcc>
  <rcc rId="2733" sId="6" numFmtId="4">
    <oc r="G77">
      <v>0</v>
    </oc>
    <nc r="G77"/>
  </rcc>
  <rcc rId="2734" sId="6" numFmtId="4">
    <oc r="F78">
      <v>0</v>
    </oc>
    <nc r="F78"/>
  </rcc>
  <rcc rId="2735" sId="6" numFmtId="4">
    <oc r="G78">
      <v>0</v>
    </oc>
    <nc r="G78"/>
  </rcc>
  <rcc rId="2736" sId="6" numFmtId="4">
    <oc r="F79">
      <v>0</v>
    </oc>
    <nc r="F79"/>
  </rcc>
  <rcc rId="2737" sId="6" numFmtId="4">
    <oc r="G79">
      <v>0</v>
    </oc>
    <nc r="G79"/>
  </rcc>
  <rcc rId="2738" sId="6" numFmtId="4">
    <oc r="F80">
      <v>0</v>
    </oc>
    <nc r="F80"/>
  </rcc>
  <rcc rId="2739" sId="6" numFmtId="4">
    <oc r="G80">
      <v>0</v>
    </oc>
    <nc r="G80"/>
  </rcc>
  <rcc rId="2740" sId="6" numFmtId="4">
    <oc r="T77">
      <v>0</v>
    </oc>
    <nc r="T77"/>
  </rcc>
  <rcc rId="2741" sId="6" numFmtId="4">
    <oc r="T78">
      <v>0</v>
    </oc>
    <nc r="T78"/>
  </rcc>
  <rcc rId="2742" sId="6" numFmtId="4">
    <oc r="T79">
      <v>0</v>
    </oc>
    <nc r="T79"/>
  </rcc>
  <rcc rId="2743" sId="6" numFmtId="4">
    <oc r="T80">
      <v>0</v>
    </oc>
    <nc r="T80"/>
  </rcc>
  <rcc rId="2744" sId="6" odxf="1" dxf="1" numFmtId="4">
    <nc r="G71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5" sId="6" odxf="1" dxf="1" numFmtId="4">
    <nc r="F72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G72" start="0" length="0">
    <dxf/>
  </rfmt>
  <rm rId="2746" sheetId="4" source="T69" destination="R68" sourceSheetId="6">
    <rcc rId="0" sId="4" dxf="1" numFmtId="4">
      <nc r="R68">
        <v>0.3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2747" sId="6" odxf="1" dxf="1" numFmtId="4">
    <nc r="T69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8" sId="6" odxf="1" dxf="1" numFmtId="4">
    <nc r="T70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9" sId="6" odxf="1" dxf="1" numFmtId="4">
    <nc r="T71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0" sId="6" odxf="1" dxf="1" numFmtId="4">
    <nc r="T72">
      <v>0</v>
    </nc>
    <odxf>
      <font>
        <color auto="1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69" formatCode="#,##0.00_ ;\-#,##0.00\ 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T73" start="0" length="0">
    <dxf/>
  </rfmt>
  <rcv guid="{FC68BDD2-F512-4524-8E29-BBFD503F0B23}" action="delete"/>
  <rcv guid="{FC68BDD2-F512-4524-8E29-BBFD503F0B23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1" sId="3">
    <oc r="G50">
      <f>SUM(G51:G82)</f>
    </oc>
    <nc r="G50">
      <f>SUM(G51:G82)</f>
    </nc>
  </rcc>
  <rcc rId="2752" sId="3">
    <oc r="H50">
      <f>SUM(H51:H74)</f>
    </oc>
    <nc r="H50">
      <f>SUM(H51:H82)</f>
    </nc>
  </rcc>
  <rcc rId="2753" sId="3">
    <oc r="I50">
      <f>SUM(I51:I74)</f>
    </oc>
    <nc r="I50">
      <f>SUM(I51:I82)</f>
    </nc>
  </rcc>
  <rcc rId="2754" sId="3">
    <oc r="J50">
      <f>SUM(J51:J74)</f>
    </oc>
    <nc r="J50">
      <f>SUM(J51:J82)</f>
    </nc>
  </rcc>
  <rcc rId="2755" sId="3">
    <oc r="K50">
      <f>SUM(K51:K74)</f>
    </oc>
    <nc r="K50">
      <f>SUM(K51:K82)</f>
    </nc>
  </rcc>
  <rcc rId="2756" sId="3">
    <oc r="L50">
      <f>SUM(L51:L74)</f>
    </oc>
    <nc r="L50">
      <f>SUM(L51:L82)</f>
    </nc>
  </rcc>
  <rcc rId="2757" sId="3">
    <oc r="M50">
      <f>SUM(M51:M74)</f>
    </oc>
    <nc r="M50">
      <f>SUM(M51:M82)</f>
    </nc>
  </rcc>
  <rcc rId="2758" sId="3">
    <oc r="N50">
      <f>SUM(N51:N74)</f>
    </oc>
    <nc r="N50">
      <f>SUM(N51:N82)</f>
    </nc>
  </rcc>
  <rcc rId="2759" sId="3">
    <oc r="O50">
      <f>SUM(O51:O74)</f>
    </oc>
    <nc r="O50">
      <f>SUM(O51:O82)</f>
    </nc>
  </rcc>
  <rcc rId="2760" sId="3">
    <oc r="P50">
      <f>SUM(P51:P74)</f>
    </oc>
    <nc r="P50">
      <f>SUM(P51:P82)</f>
    </nc>
  </rcc>
  <rcc rId="2761" sId="3">
    <oc r="Q50">
      <f>SUM(Q51:Q74)</f>
    </oc>
    <nc r="Q50">
      <f>SUM(Q51:Q82)</f>
    </nc>
  </rcc>
  <rcc rId="2762" sId="3">
    <oc r="R50">
      <f>SUM(R51:R82)</f>
    </oc>
    <nc r="R50">
      <f>SUM(R51:R82)</f>
    </nc>
  </rcc>
  <rcc rId="2763" sId="3">
    <oc r="G49">
      <f>G50+G83</f>
    </oc>
    <nc r="G49">
      <f>G50+G83</f>
    </nc>
  </rcc>
  <rcc rId="2764" sId="3">
    <oc r="H49">
      <f>H50+H83</f>
    </oc>
    <nc r="H49">
      <f>H50+H83</f>
    </nc>
  </rcc>
  <rcc rId="2765" sId="3">
    <oc r="I49">
      <f>I50+I83</f>
    </oc>
    <nc r="I49">
      <f>I50+I83</f>
    </nc>
  </rcc>
  <rcc rId="2766" sId="3">
    <oc r="J49">
      <f>J50+J83</f>
    </oc>
    <nc r="J49">
      <f>J50+J83</f>
    </nc>
  </rcc>
  <rcc rId="2767" sId="3">
    <oc r="K49">
      <f>K50+K83</f>
    </oc>
    <nc r="K49">
      <f>K50+K83</f>
    </nc>
  </rcc>
  <rcc rId="2768" sId="3">
    <oc r="L49">
      <f>L50+L83</f>
    </oc>
    <nc r="L49">
      <f>L50+L83</f>
    </nc>
  </rcc>
  <rcc rId="2769" sId="3">
    <oc r="M49">
      <f>M50+M83</f>
    </oc>
    <nc r="M49">
      <f>M50+M83</f>
    </nc>
  </rcc>
  <rcc rId="2770" sId="3">
    <oc r="N49">
      <f>N50+N83</f>
    </oc>
    <nc r="N49">
      <f>N50+N83</f>
    </nc>
  </rcc>
  <rcc rId="2771" sId="3">
    <oc r="O49">
      <f>O50+O83</f>
    </oc>
    <nc r="O49">
      <f>O50+O83</f>
    </nc>
  </rcc>
  <rcc rId="2772" sId="3">
    <oc r="P49">
      <f>P50+P83</f>
    </oc>
    <nc r="P49">
      <f>P50+P83</f>
    </nc>
  </rcc>
  <rcc rId="2773" sId="3">
    <oc r="Q49">
      <f>Q50+Q83</f>
    </oc>
    <nc r="Q49">
      <f>Q50+Q83</f>
    </nc>
  </rcc>
  <rcc rId="2774" sId="3">
    <oc r="R49">
      <f>R50+R83</f>
    </oc>
    <nc r="R49">
      <f>R50+R83</f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5" sId="4">
    <oc r="F51">
      <f>SUM(F52:F75)</f>
    </oc>
    <nc r="F51">
      <f>SUM(F52:F83)</f>
    </nc>
  </rcc>
  <rcc rId="2776" sId="4">
    <oc r="G51">
      <f>SUM(G52:G75)</f>
    </oc>
    <nc r="G51">
      <f>SUM(G52:G83)</f>
    </nc>
  </rcc>
  <rcc rId="2777" sId="4">
    <oc r="H51">
      <f>SUM(H52:H75)</f>
    </oc>
    <nc r="H51">
      <f>SUM(H52:H83)</f>
    </nc>
  </rcc>
  <rcc rId="2778" sId="4">
    <oc r="I51">
      <f>SUM(I52:I75)</f>
    </oc>
    <nc r="I51">
      <f>SUM(I52:I83)</f>
    </nc>
  </rcc>
  <rcc rId="2779" sId="4">
    <oc r="J51">
      <f>SUM(J52:J75)</f>
    </oc>
    <nc r="J51">
      <f>SUM(J52:J83)</f>
    </nc>
  </rcc>
  <rcc rId="2780" sId="4">
    <oc r="K51">
      <f>SUM(K52:K75)</f>
    </oc>
    <nc r="K51">
      <f>SUM(K52:K83)</f>
    </nc>
  </rcc>
  <rcc rId="2781" sId="4">
    <oc r="L51">
      <f>SUM(L52:L75)</f>
    </oc>
    <nc r="L51">
      <f>SUM(L52:L83)</f>
    </nc>
  </rcc>
  <rcc rId="2782" sId="4">
    <oc r="M51">
      <f>SUM(M52:M75)</f>
    </oc>
    <nc r="M51">
      <f>SUM(M52:M83)</f>
    </nc>
  </rcc>
  <rcc rId="2783" sId="4">
    <oc r="N51">
      <f>SUM(N52:N75)</f>
    </oc>
    <nc r="N51">
      <f>SUM(N52:N83)</f>
    </nc>
  </rcc>
  <rcc rId="2784" sId="4">
    <oc r="O51">
      <f>SUM(O52:O75)</f>
    </oc>
    <nc r="O51">
      <f>SUM(O52:O83)</f>
    </nc>
  </rcc>
  <rcc rId="2785" sId="4">
    <oc r="P51">
      <f>SUM(P52:P75)</f>
    </oc>
    <nc r="P51">
      <f>SUM(P52:P83)</f>
    </nc>
  </rcc>
  <rcc rId="2786" sId="4">
    <oc r="Q51">
      <f>SUM(Q52:Q75)</f>
    </oc>
    <nc r="Q51">
      <f>SUM(Q52:Q83)</f>
    </nc>
  </rcc>
  <rcc rId="2787" sId="4">
    <oc r="R51">
      <f>SUM(R52:R75)</f>
    </oc>
    <nc r="R51">
      <f>SUM(R52:R83)</f>
    </nc>
  </rcc>
  <rcc rId="2788" sId="5">
    <oc r="F52">
      <f>SUM(F53:F76)</f>
    </oc>
    <nc r="F52">
      <f>SUM(F53:F84)</f>
    </nc>
  </rcc>
  <rcc rId="2789" sId="5">
    <oc r="G52">
      <f>SUM(G53:G76)</f>
    </oc>
    <nc r="G52">
      <f>SUM(G53:G84)</f>
    </nc>
  </rcc>
  <rcc rId="2790" sId="5">
    <oc r="H52">
      <f>SUM(H53:H76)</f>
    </oc>
    <nc r="H52">
      <f>SUM(H53:H84)</f>
    </nc>
  </rcc>
  <rcc rId="2791" sId="5">
    <oc r="I52">
      <f>SUM(I53:I76)</f>
    </oc>
    <nc r="I52">
      <f>SUM(I53:I84)</f>
    </nc>
  </rcc>
  <rcc rId="2792" sId="5">
    <oc r="J52">
      <f>SUM(J53:J76)</f>
    </oc>
    <nc r="J52">
      <f>SUM(J53:J84)</f>
    </nc>
  </rcc>
  <rcc rId="2793" sId="5">
    <oc r="K52">
      <f>SUM(K53:K76)</f>
    </oc>
    <nc r="K52">
      <f>SUM(K53:K84)</f>
    </nc>
  </rcc>
  <rcc rId="2794" sId="5">
    <oc r="L52">
      <f>SUM(L53:L76)</f>
    </oc>
    <nc r="L52">
      <f>SUM(L53:L84)</f>
    </nc>
  </rcc>
  <rcc rId="2795" sId="5">
    <oc r="M52">
      <f>SUM(M53:M76)</f>
    </oc>
    <nc r="M52">
      <f>SUM(M53:M84)</f>
    </nc>
  </rcc>
  <rcc rId="2796" sId="5">
    <oc r="N52">
      <f>SUM(N53:N76)</f>
    </oc>
    <nc r="N52">
      <f>SUM(N53:N84)</f>
    </nc>
  </rcc>
  <rcc rId="2797" sId="5">
    <oc r="O52">
      <f>SUM(O53:O76)</f>
    </oc>
    <nc r="O52">
      <f>SUM(O53:O84)</f>
    </nc>
  </rcc>
  <rcc rId="2798" sId="5">
    <oc r="P52">
      <f>SUM(P53:P76)</f>
    </oc>
    <nc r="P52">
      <f>SUM(P53:P84)</f>
    </nc>
  </rcc>
  <rcc rId="2799" sId="5">
    <oc r="Q52">
      <f>SUM(Q53:Q76)</f>
    </oc>
    <nc r="Q52">
      <f>SUM(Q53:Q84)</f>
    </nc>
  </rcc>
  <rcc rId="2800" sId="5">
    <oc r="R52">
      <f>SUM(R53:R76)</f>
    </oc>
    <nc r="R52">
      <f>SUM(R53:R84)</f>
    </nc>
  </rcc>
  <rcc rId="2801" sId="5">
    <oc r="S52">
      <f>SUM(S53:S76)</f>
    </oc>
    <nc r="S52">
      <f>SUM(S53:S84)</f>
    </nc>
  </rcc>
  <rcc rId="2802" sId="5">
    <oc r="T52">
      <f>SUM(T53:T76)</f>
    </oc>
    <nc r="T52">
      <f>SUM(T53:T84)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3" sId="6">
    <oc r="F52">
      <f>SUM(F53:F76)</f>
    </oc>
    <nc r="F52">
      <f>SUM(F53:F84)</f>
    </nc>
  </rcc>
  <rcc rId="2804" sId="6">
    <oc r="G52">
      <f>SUM(G53:G76)</f>
    </oc>
    <nc r="G52">
      <f>SUM(G53:G84)</f>
    </nc>
  </rcc>
  <rcc rId="2805" sId="6">
    <oc r="H52">
      <f>SUM(H53:H76)</f>
    </oc>
    <nc r="H52">
      <f>SUM(H53:H84)</f>
    </nc>
  </rcc>
  <rcc rId="2806" sId="6">
    <oc r="I52">
      <f>SUM(I53:I76)</f>
    </oc>
    <nc r="I52">
      <f>SUM(I53:I84)</f>
    </nc>
  </rcc>
  <rcc rId="2807" sId="6">
    <oc r="J52">
      <f>SUM(J53:J76)</f>
    </oc>
    <nc r="J52">
      <f>SUM(J53:J84)</f>
    </nc>
  </rcc>
  <rcc rId="2808" sId="6">
    <oc r="K52">
      <f>SUM(K53:K76)</f>
    </oc>
    <nc r="K52">
      <f>SUM(K53:K84)</f>
    </nc>
  </rcc>
  <rcc rId="2809" sId="6">
    <oc r="L52">
      <f>SUM(L53:L76)</f>
    </oc>
    <nc r="L52">
      <f>SUM(L53:L84)</f>
    </nc>
  </rcc>
  <rcc rId="2810" sId="6">
    <oc r="M52">
      <f>SUM(M53:M76)</f>
    </oc>
    <nc r="M52">
      <f>SUM(M53:M84)</f>
    </nc>
  </rcc>
  <rcc rId="2811" sId="6">
    <oc r="N52">
      <f>SUM(N53:N76)</f>
    </oc>
    <nc r="N52">
      <f>SUM(N53:N84)</f>
    </nc>
  </rcc>
  <rcc rId="2812" sId="6">
    <oc r="O52">
      <f>SUM(O53:O76)</f>
    </oc>
    <nc r="O52">
      <f>SUM(O53:O84)</f>
    </nc>
  </rcc>
  <rcc rId="2813" sId="6">
    <oc r="P52">
      <f>SUM(P53:P76)</f>
    </oc>
    <nc r="P52">
      <f>SUM(P53:P84)</f>
    </nc>
  </rcc>
  <rcc rId="2814" sId="6">
    <oc r="Q52">
      <f>SUM(Q53:Q76)</f>
    </oc>
    <nc r="Q52">
      <f>SUM(Q53:Q84)</f>
    </nc>
  </rcc>
  <rcc rId="2815" sId="6">
    <oc r="R52">
      <f>SUM(R53:R76)</f>
    </oc>
    <nc r="R52">
      <f>SUM(R53:R84)</f>
    </nc>
  </rcc>
  <rcc rId="2816" sId="6">
    <oc r="S52">
      <f>SUM(S53:S76)</f>
    </oc>
    <nc r="S52">
      <f>SUM(S53:S84)</f>
    </nc>
  </rcc>
  <rcc rId="2817" sId="6">
    <oc r="T52">
      <f>SUM(T53:T76)</f>
    </oc>
    <nc r="T52">
      <f>SUM(T53:T84)</f>
    </nc>
  </rcc>
  <rcc rId="2818" sId="6">
    <oc r="U52">
      <f>SUM(U53:U76)</f>
    </oc>
    <nc r="U52">
      <f>SUM(U53:U84)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19" sId="7">
    <oc r="F52">
      <f>SUM(F53:F72)</f>
    </oc>
    <nc r="F52">
      <f>SUM(F53:F84)</f>
    </nc>
  </rcc>
  <rcc rId="2820" sId="7">
    <oc r="G52">
      <f>SUM(G53:G72)</f>
    </oc>
    <nc r="G52">
      <f>SUM(G53:G84)</f>
    </nc>
  </rcc>
  <rcc rId="2821" sId="7">
    <oc r="H52">
      <f>SUM(H53:H76)</f>
    </oc>
    <nc r="H52">
      <f>SUM(H53:H84)</f>
    </nc>
  </rcc>
  <rcc rId="2822" sId="7">
    <oc r="I52">
      <f>SUM(I53:I76)</f>
    </oc>
    <nc r="I52">
      <f>SUM(I53:I84)</f>
    </nc>
  </rcc>
  <rcc rId="2823" sId="7">
    <oc r="J52">
      <f>SUM(J53:J76)</f>
    </oc>
    <nc r="J52">
      <f>SUM(J53:J84)</f>
    </nc>
  </rcc>
  <rcc rId="2824" sId="7">
    <oc r="K52">
      <f>SUM(K53:K76)</f>
    </oc>
    <nc r="K52">
      <f>SUM(K53:K84)</f>
    </nc>
  </rcc>
  <rcc rId="2825" sId="7">
    <oc r="L52">
      <f>SUM(L53:L76)</f>
    </oc>
    <nc r="L52">
      <f>SUM(L53:L84)</f>
    </nc>
  </rcc>
  <rcc rId="2826" sId="7">
    <oc r="M52">
      <f>SUM(M53:M76)</f>
    </oc>
    <nc r="M52">
      <f>SUM(M53:M84)</f>
    </nc>
  </rcc>
  <rcc rId="2827" sId="7">
    <oc r="N52">
      <f>SUM(N53:N76)</f>
    </oc>
    <nc r="N52">
      <f>SUM(N53:N84)</f>
    </nc>
  </rcc>
  <rcc rId="2828" sId="7">
    <oc r="O52">
      <f>SUM(O53:O76)</f>
    </oc>
    <nc r="O52">
      <f>SUM(O53:O84)</f>
    </nc>
  </rcc>
  <rcc rId="2829" sId="7">
    <oc r="P52">
      <f>SUM(P53:P76)</f>
    </oc>
    <nc r="P52">
      <f>SUM(P53:P84)</f>
    </nc>
  </rcc>
  <rcc rId="2830" sId="7">
    <oc r="Q52">
      <f>SUM(Q53:Q76)</f>
    </oc>
    <nc r="Q52">
      <f>SUM(Q53:Q84)</f>
    </nc>
  </rcc>
  <rcc rId="2831" sId="7">
    <oc r="R52">
      <f>SUM(R53:R76)</f>
    </oc>
    <nc r="R52">
      <f>SUM(R53:R84)</f>
    </nc>
  </rcc>
  <rcc rId="2832" sId="7">
    <oc r="S52">
      <f>SUM(S53:S76)</f>
    </oc>
    <nc r="S52">
      <f>SUM(S53:S84)</f>
    </nc>
  </rcc>
  <rcc rId="2833" sId="7">
    <oc r="T52">
      <f>SUM(T53:T72)</f>
    </oc>
    <nc r="T52">
      <f>SUM(T53:T84)</f>
    </nc>
  </rcc>
  <rcc rId="2834" sId="7">
    <oc r="U52">
      <f>SUM(U53:U76)</f>
    </oc>
    <nc r="U52">
      <f>SUM(U53:U84)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2835" sheetId="8" source="W54:W59" destination="O54:O59" sourceSheetId="8">
    <rcc rId="0" sId="8" dxf="1" numFmtId="4">
      <nc r="O5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O5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O5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O5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O5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O5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2836" sheetId="8" source="Z54:Z59" destination="R54:R59" sourceSheetId="8">
    <rcc rId="0" sId="8" dxf="1" numFmtId="4">
      <nc r="R5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R5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R5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R5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R5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R5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2837" sheetId="8" source="AE62:AE65" destination="W62:W65" sourceSheetId="8">
    <rcc rId="0" sId="8" dxf="1" numFmtId="4">
      <nc r="W62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W63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W64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W6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2838" sheetId="8" source="AH62:AH65" destination="Z62:Z65" sourceSheetId="8">
    <rcc rId="0" sId="8" dxf="1" numFmtId="4">
      <nc r="Z62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Z63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Z64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Z65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2839" sheetId="8" source="AM66:AM67" destination="W66:W67" sourceSheetId="8">
    <rcc rId="0" sId="8" dxf="1" numFmtId="4">
      <nc r="W6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W67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2840" sheetId="8" source="AP66:AP67" destination="Z66:Z67" sourceSheetId="8">
    <rcc rId="0" sId="8" dxf="1" numFmtId="4">
      <nc r="Z66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Z67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2841" sheetId="8" source="AM68:AM69" destination="AE68:AE69" sourceSheetId="8">
    <rcc rId="0" sId="8" dxf="1" numFmtId="4">
      <nc r="AE68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AE69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2842" sheetId="8" source="AP68:AP69" destination="AH68:AH69" sourceSheetId="8">
    <rcc rId="0" sId="8" dxf="1" numFmtId="4">
      <nc r="AH68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AH69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2843" sheetId="8" source="AU70:AU73" destination="AE70:AE73" sourceSheetId="8">
    <undo index="0" exp="area" dr="AE50:AE73" r="AE49" sId="8"/>
    <rcc rId="0" sId="8" dxf="1" numFmtId="4">
      <nc r="AE70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AE71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AE72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AE73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2844" sheetId="8" source="AX70:AX73" destination="AH70:AH73" sourceSheetId="8">
    <undo index="0" exp="area" dr="AH50:AH73" r="AH49" sId="8"/>
    <rcc rId="0" sId="8" dxf="1" numFmtId="4">
      <nc r="AH70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AH71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AH72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AH73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rc rId="2845" sId="8" ref="A74:XFD74" action="insertRow"/>
  <rrc rId="2846" sId="8" ref="A74:XFD74" action="insertRow"/>
  <rrc rId="2847" sId="8" ref="A74:XFD75" action="insertRow"/>
  <rrc rId="2848" sId="8" ref="A74:XFD77" action="insertRow"/>
  <rcc rId="2849" sId="8" odxf="1" dxf="1">
    <nc r="A74" t="inlineStr">
      <is>
        <t>1.2.1.25</t>
      </is>
    </nc>
    <odxf/>
    <ndxf/>
  </rcc>
  <rcc rId="2850" sId="8" odxf="1" dxf="1">
    <nc r="A75" t="inlineStr">
      <is>
        <t>1.2.1.26</t>
      </is>
    </nc>
    <odxf/>
    <ndxf/>
  </rcc>
  <rcc rId="2851" sId="8" odxf="1" dxf="1">
    <nc r="A76" t="inlineStr">
      <is>
        <t>1.2.1.27</t>
      </is>
    </nc>
    <odxf/>
    <ndxf/>
  </rcc>
  <rcc rId="2852" sId="8" odxf="1" dxf="1">
    <nc r="A77" t="inlineStr">
      <is>
        <t>1.2.1.28</t>
      </is>
    </nc>
    <odxf/>
    <ndxf/>
  </rcc>
  <rcc rId="2853" sId="8" odxf="1" dxf="1">
    <nc r="A78" t="inlineStr">
      <is>
        <t>1.2.1.29</t>
      </is>
    </nc>
    <odxf/>
    <ndxf/>
  </rcc>
  <rcc rId="2854" sId="8" odxf="1" dxf="1">
    <nc r="A79" t="inlineStr">
      <is>
        <t>1.2.1.30</t>
      </is>
    </nc>
    <odxf/>
    <ndxf/>
  </rcc>
  <rcc rId="2855" sId="8" odxf="1" dxf="1">
    <nc r="A80" t="inlineStr">
      <is>
        <t>1.2.1.31</t>
      </is>
    </nc>
    <odxf/>
    <ndxf/>
  </rcc>
  <rcc rId="2856" sId="8" odxf="1" dxf="1">
    <nc r="A81" t="inlineStr">
      <is>
        <t>1.2.1.32</t>
      </is>
    </nc>
    <odxf/>
    <ndxf/>
  </rcc>
  <rcc rId="2857" sId="8" odxf="1" dxf="1">
    <nc r="C74" t="inlineStr">
      <is>
        <t>1-2-1-25</t>
      </is>
    </nc>
    <odxf/>
    <ndxf/>
  </rcc>
  <rcc rId="2858" sId="8" odxf="1" dxf="1">
    <nc r="C75" t="inlineStr">
      <is>
        <t>1-2-1-26</t>
      </is>
    </nc>
    <odxf/>
    <ndxf/>
  </rcc>
  <rcc rId="2859" sId="8" odxf="1" dxf="1">
    <nc r="C76" t="inlineStr">
      <is>
        <t>1-2-1-27</t>
      </is>
    </nc>
    <odxf/>
    <ndxf/>
  </rcc>
  <rcc rId="2860" sId="8" odxf="1" dxf="1">
    <nc r="C77" t="inlineStr">
      <is>
        <t>1-2-1-28</t>
      </is>
    </nc>
    <odxf/>
    <ndxf/>
  </rcc>
  <rcc rId="2861" sId="8" odxf="1" dxf="1">
    <nc r="C78" t="inlineStr">
      <is>
        <t>1-2-1-29</t>
      </is>
    </nc>
    <odxf/>
    <ndxf/>
  </rcc>
  <rcc rId="2862" sId="8" odxf="1" dxf="1">
    <nc r="C79" t="inlineStr">
      <is>
        <t>1-2-1-30</t>
      </is>
    </nc>
    <odxf/>
    <ndxf/>
  </rcc>
  <rcc rId="2863" sId="8" odxf="1" dxf="1">
    <nc r="C80" t="inlineStr">
      <is>
        <t>1-2-1-31</t>
      </is>
    </nc>
    <odxf/>
    <ndxf/>
  </rcc>
  <rcc rId="2864" sId="8" odxf="1" dxf="1">
    <nc r="C81" t="inlineStr">
      <is>
        <t>1-2-1-32</t>
      </is>
    </nc>
    <odxf/>
    <ndxf/>
  </rcc>
  <rcc rId="2865" sId="8" odxf="1" dxf="1" numFmtId="4">
    <nc r="D74">
      <v>0</v>
    </nc>
    <odxf/>
    <ndxf/>
  </rcc>
  <rcc rId="2866" sId="8" odxf="1" dxf="1" numFmtId="4">
    <nc r="D75">
      <v>0</v>
    </nc>
    <odxf/>
    <ndxf/>
  </rcc>
  <rcc rId="2867" sId="8" odxf="1" dxf="1" numFmtId="4">
    <nc r="D76">
      <v>0</v>
    </nc>
    <odxf/>
    <ndxf/>
  </rcc>
  <rcc rId="2868" sId="8" odxf="1" dxf="1" numFmtId="4">
    <nc r="D77">
      <v>0</v>
    </nc>
    <odxf/>
    <ndxf/>
  </rcc>
  <rcc rId="2869" sId="8" odxf="1" dxf="1" numFmtId="4">
    <nc r="D78">
      <v>0</v>
    </nc>
    <odxf/>
    <ndxf/>
  </rcc>
  <rcc rId="2870" sId="8" odxf="1" dxf="1" numFmtId="4">
    <nc r="D79">
      <v>0</v>
    </nc>
    <odxf/>
    <ndxf/>
  </rcc>
  <rcc rId="2871" sId="8" odxf="1" dxf="1" numFmtId="4">
    <nc r="D80">
      <v>0</v>
    </nc>
    <odxf/>
    <ndxf/>
  </rcc>
  <rcc rId="2872" sId="8" odxf="1" dxf="1" numFmtId="4">
    <nc r="D81">
      <v>0</v>
    </nc>
    <odxf/>
    <ndxf/>
  </rcc>
  <rcc rId="2873" sId="8" odxf="1" dxf="1" numFmtId="4">
    <nc r="M74">
      <v>0</v>
    </nc>
    <odxf/>
    <ndxf/>
  </rcc>
  <rcc rId="2874" sId="8" odxf="1" dxf="1" numFmtId="4">
    <nc r="M75">
      <v>0</v>
    </nc>
    <odxf/>
    <ndxf/>
  </rcc>
  <rcc rId="2875" sId="8" odxf="1" dxf="1" numFmtId="4">
    <nc r="M76">
      <v>0</v>
    </nc>
    <odxf/>
    <ndxf/>
  </rcc>
  <rcc rId="2876" sId="8" odxf="1" dxf="1" numFmtId="4">
    <nc r="M77">
      <v>0</v>
    </nc>
    <odxf/>
    <ndxf/>
  </rcc>
  <rcc rId="2877" sId="8" odxf="1" dxf="1" numFmtId="4">
    <nc r="M78">
      <v>0</v>
    </nc>
    <odxf/>
    <ndxf/>
  </rcc>
  <rcc rId="2878" sId="8" odxf="1" dxf="1" numFmtId="4">
    <nc r="M79">
      <v>0</v>
    </nc>
    <odxf/>
    <ndxf/>
  </rcc>
  <rcc rId="2879" sId="8" odxf="1" dxf="1" numFmtId="4">
    <nc r="M80">
      <v>0</v>
    </nc>
    <odxf/>
    <ndxf/>
  </rcc>
  <rcc rId="2880" sId="8" odxf="1" dxf="1" numFmtId="4">
    <nc r="M81">
      <v>0</v>
    </nc>
    <odxf/>
    <ndxf/>
  </rcc>
  <rcc rId="2881" sId="8" odxf="1" dxf="1" numFmtId="4">
    <nc r="N74">
      <v>0</v>
    </nc>
    <odxf/>
    <ndxf/>
  </rcc>
  <rcc rId="2882" sId="8" odxf="1" dxf="1" numFmtId="4">
    <nc r="O74">
      <v>0</v>
    </nc>
    <odxf/>
    <ndxf/>
  </rcc>
  <rcc rId="2883" sId="8" odxf="1" dxf="1" numFmtId="4">
    <nc r="P74">
      <v>0</v>
    </nc>
    <odxf/>
    <ndxf/>
  </rcc>
  <rcc rId="2884" sId="8" odxf="1" dxf="1" numFmtId="4">
    <nc r="Q74">
      <v>0</v>
    </nc>
    <odxf/>
    <ndxf/>
  </rcc>
  <rcc rId="2885" sId="8" odxf="1" dxf="1" numFmtId="4">
    <nc r="R74">
      <v>0</v>
    </nc>
    <odxf/>
    <ndxf/>
  </rcc>
  <rcc rId="2886" sId="8" odxf="1" dxf="1" numFmtId="4">
    <nc r="S74">
      <v>0</v>
    </nc>
    <odxf/>
    <ndxf/>
  </rcc>
  <rcc rId="2887" sId="8" odxf="1" dxf="1" numFmtId="4">
    <nc r="T74">
      <v>0</v>
    </nc>
    <odxf/>
    <ndxf/>
  </rcc>
  <rcc rId="2888" sId="8" odxf="1" dxf="1" numFmtId="4">
    <nc r="N75">
      <v>0</v>
    </nc>
    <odxf/>
    <ndxf/>
  </rcc>
  <rcc rId="2889" sId="8" odxf="1" dxf="1" numFmtId="4">
    <nc r="O75">
      <v>0</v>
    </nc>
    <odxf/>
    <ndxf/>
  </rcc>
  <rcc rId="2890" sId="8" odxf="1" dxf="1" numFmtId="4">
    <nc r="P75">
      <v>0</v>
    </nc>
    <odxf/>
    <ndxf/>
  </rcc>
  <rcc rId="2891" sId="8" odxf="1" dxf="1" numFmtId="4">
    <nc r="Q75">
      <v>0</v>
    </nc>
    <odxf/>
    <ndxf/>
  </rcc>
  <rcc rId="2892" sId="8" odxf="1" dxf="1" numFmtId="4">
    <nc r="R75">
      <v>0</v>
    </nc>
    <odxf/>
    <ndxf/>
  </rcc>
  <rcc rId="2893" sId="8" odxf="1" dxf="1" numFmtId="4">
    <nc r="S75">
      <v>0</v>
    </nc>
    <odxf/>
    <ndxf/>
  </rcc>
  <rcc rId="2894" sId="8" odxf="1" dxf="1" numFmtId="4">
    <nc r="T75">
      <v>0</v>
    </nc>
    <odxf/>
    <ndxf/>
  </rcc>
  <rcc rId="2895" sId="8" odxf="1" dxf="1" numFmtId="4">
    <nc r="N76">
      <v>0</v>
    </nc>
    <odxf/>
    <ndxf/>
  </rcc>
  <rcc rId="2896" sId="8" odxf="1" dxf="1" numFmtId="4">
    <nc r="O76">
      <v>0</v>
    </nc>
    <odxf/>
    <ndxf/>
  </rcc>
  <rcc rId="2897" sId="8" odxf="1" dxf="1" numFmtId="4">
    <nc r="P76">
      <v>0</v>
    </nc>
    <odxf/>
    <ndxf/>
  </rcc>
  <rcc rId="2898" sId="8" odxf="1" dxf="1" numFmtId="4">
    <nc r="Q76">
      <v>0</v>
    </nc>
    <odxf/>
    <ndxf/>
  </rcc>
  <rcc rId="2899" sId="8" odxf="1" dxf="1" numFmtId="4">
    <nc r="R76">
      <v>0</v>
    </nc>
    <odxf/>
    <ndxf/>
  </rcc>
  <rcc rId="2900" sId="8" odxf="1" dxf="1" numFmtId="4">
    <nc r="S76">
      <v>0</v>
    </nc>
    <odxf/>
    <ndxf/>
  </rcc>
  <rcc rId="2901" sId="8" odxf="1" dxf="1" numFmtId="4">
    <nc r="T76">
      <v>0</v>
    </nc>
    <odxf/>
    <ndxf/>
  </rcc>
  <rcc rId="2902" sId="8" odxf="1" dxf="1" numFmtId="4">
    <nc r="N77">
      <v>0</v>
    </nc>
    <odxf/>
    <ndxf/>
  </rcc>
  <rcc rId="2903" sId="8" odxf="1" dxf="1" numFmtId="4">
    <nc r="O77">
      <v>0</v>
    </nc>
    <odxf/>
    <ndxf/>
  </rcc>
  <rcc rId="2904" sId="8" odxf="1" dxf="1" numFmtId="4">
    <nc r="P77">
      <v>0</v>
    </nc>
    <odxf/>
    <ndxf/>
  </rcc>
  <rcc rId="2905" sId="8" odxf="1" dxf="1" numFmtId="4">
    <nc r="Q77">
      <v>0</v>
    </nc>
    <odxf/>
    <ndxf/>
  </rcc>
  <rcc rId="2906" sId="8" odxf="1" dxf="1" numFmtId="4">
    <nc r="R77">
      <v>0</v>
    </nc>
    <odxf/>
    <ndxf/>
  </rcc>
  <rcc rId="2907" sId="8" odxf="1" dxf="1" numFmtId="4">
    <nc r="S77">
      <v>0</v>
    </nc>
    <odxf/>
    <ndxf/>
  </rcc>
  <rcc rId="2908" sId="8" odxf="1" dxf="1" numFmtId="4">
    <nc r="T77">
      <v>0</v>
    </nc>
    <odxf/>
    <ndxf/>
  </rcc>
  <rcc rId="2909" sId="8" odxf="1" dxf="1" numFmtId="4">
    <nc r="N78">
      <v>0</v>
    </nc>
    <odxf/>
    <ndxf/>
  </rcc>
  <rcc rId="2910" sId="8" odxf="1" dxf="1" numFmtId="4">
    <nc r="O78">
      <v>0</v>
    </nc>
    <odxf/>
    <ndxf/>
  </rcc>
  <rcc rId="2911" sId="8" odxf="1" dxf="1" numFmtId="4">
    <nc r="P78">
      <v>0</v>
    </nc>
    <odxf/>
    <ndxf/>
  </rcc>
  <rcc rId="2912" sId="8" odxf="1" dxf="1" numFmtId="4">
    <nc r="Q78">
      <v>0</v>
    </nc>
    <odxf/>
    <ndxf/>
  </rcc>
  <rcc rId="2913" sId="8" odxf="1" dxf="1" numFmtId="4">
    <nc r="R78">
      <v>0</v>
    </nc>
    <odxf/>
    <ndxf/>
  </rcc>
  <rcc rId="2914" sId="8" odxf="1" dxf="1" numFmtId="4">
    <nc r="S78">
      <v>0</v>
    </nc>
    <odxf/>
    <ndxf/>
  </rcc>
  <rcc rId="2915" sId="8" odxf="1" dxf="1" numFmtId="4">
    <nc r="T78">
      <v>0</v>
    </nc>
    <odxf/>
    <ndxf/>
  </rcc>
  <rcc rId="2916" sId="8" odxf="1" dxf="1" numFmtId="4">
    <nc r="N79">
      <v>0</v>
    </nc>
    <odxf/>
    <ndxf/>
  </rcc>
  <rcc rId="2917" sId="8" odxf="1" dxf="1" numFmtId="4">
    <nc r="O79">
      <v>0</v>
    </nc>
    <odxf/>
    <ndxf/>
  </rcc>
  <rcc rId="2918" sId="8" odxf="1" dxf="1" numFmtId="4">
    <nc r="P79">
      <v>0</v>
    </nc>
    <odxf/>
    <ndxf/>
  </rcc>
  <rcc rId="2919" sId="8" odxf="1" dxf="1" numFmtId="4">
    <nc r="Q79">
      <v>0</v>
    </nc>
    <odxf/>
    <ndxf/>
  </rcc>
  <rcc rId="2920" sId="8" odxf="1" dxf="1" numFmtId="4">
    <nc r="R79">
      <v>0</v>
    </nc>
    <odxf/>
    <ndxf/>
  </rcc>
  <rcc rId="2921" sId="8" odxf="1" dxf="1" numFmtId="4">
    <nc r="S79">
      <v>0</v>
    </nc>
    <odxf/>
    <ndxf/>
  </rcc>
  <rcc rId="2922" sId="8" odxf="1" dxf="1" numFmtId="4">
    <nc r="T79">
      <v>0</v>
    </nc>
    <odxf/>
    <ndxf/>
  </rcc>
  <rcc rId="2923" sId="8" odxf="1" dxf="1" numFmtId="4">
    <nc r="N80">
      <v>0</v>
    </nc>
    <odxf/>
    <ndxf/>
  </rcc>
  <rcc rId="2924" sId="8" odxf="1" dxf="1" numFmtId="4">
    <nc r="O80">
      <v>0</v>
    </nc>
    <odxf/>
    <ndxf/>
  </rcc>
  <rcc rId="2925" sId="8" odxf="1" dxf="1" numFmtId="4">
    <nc r="P80">
      <v>0</v>
    </nc>
    <odxf/>
    <ndxf/>
  </rcc>
  <rcc rId="2926" sId="8" odxf="1" dxf="1" numFmtId="4">
    <nc r="Q80">
      <v>0</v>
    </nc>
    <odxf/>
    <ndxf/>
  </rcc>
  <rcc rId="2927" sId="8" odxf="1" dxf="1" numFmtId="4">
    <nc r="R80">
      <v>0</v>
    </nc>
    <odxf/>
    <ndxf/>
  </rcc>
  <rcc rId="2928" sId="8" odxf="1" dxf="1" numFmtId="4">
    <nc r="S80">
      <v>0</v>
    </nc>
    <odxf/>
    <ndxf/>
  </rcc>
  <rcc rId="2929" sId="8" odxf="1" dxf="1" numFmtId="4">
    <nc r="T80">
      <v>0</v>
    </nc>
    <odxf/>
    <ndxf/>
  </rcc>
  <rcc rId="2930" sId="8" odxf="1" dxf="1" numFmtId="4">
    <nc r="N81">
      <v>0</v>
    </nc>
    <odxf/>
    <ndxf/>
  </rcc>
  <rcc rId="2931" sId="8" odxf="1" dxf="1" numFmtId="4">
    <nc r="O81">
      <v>0</v>
    </nc>
    <odxf/>
    <ndxf/>
  </rcc>
  <rcc rId="2932" sId="8" odxf="1" dxf="1" numFmtId="4">
    <nc r="P81">
      <v>0</v>
    </nc>
    <odxf/>
    <ndxf/>
  </rcc>
  <rcc rId="2933" sId="8" odxf="1" dxf="1" numFmtId="4">
    <nc r="Q81">
      <v>0</v>
    </nc>
    <odxf/>
    <ndxf/>
  </rcc>
  <rcc rId="2934" sId="8" odxf="1" dxf="1" numFmtId="4">
    <nc r="R81">
      <v>0</v>
    </nc>
    <odxf/>
    <ndxf/>
  </rcc>
  <rcc rId="2935" sId="8" odxf="1" dxf="1" numFmtId="4">
    <nc r="S81">
      <v>0</v>
    </nc>
    <odxf/>
    <ndxf/>
  </rcc>
  <rcc rId="2936" sId="8" odxf="1" dxf="1" numFmtId="4">
    <nc r="T81">
      <v>0</v>
    </nc>
    <odxf/>
    <ndxf/>
  </rcc>
  <rcc rId="2937" sId="8" odxf="1" dxf="1" numFmtId="4">
    <nc r="U74">
      <v>0</v>
    </nc>
    <odxf/>
    <ndxf/>
  </rcc>
  <rcc rId="2938" sId="8" odxf="1" dxf="1" numFmtId="4">
    <nc r="U75">
      <v>0</v>
    </nc>
    <odxf/>
    <ndxf/>
  </rcc>
  <rcc rId="2939" sId="8" odxf="1" dxf="1" numFmtId="4">
    <nc r="U76">
      <v>0</v>
    </nc>
    <odxf/>
    <ndxf/>
  </rcc>
  <rcc rId="2940" sId="8" odxf="1" dxf="1" numFmtId="4">
    <nc r="U77">
      <v>0</v>
    </nc>
    <odxf/>
    <ndxf/>
  </rcc>
  <rcc rId="2941" sId="8" odxf="1" dxf="1" numFmtId="4">
    <nc r="U78">
      <v>0</v>
    </nc>
    <odxf/>
    <ndxf/>
  </rcc>
  <rcc rId="2942" sId="8" odxf="1" dxf="1" numFmtId="4">
    <nc r="U79">
      <v>0</v>
    </nc>
    <odxf/>
    <ndxf/>
  </rcc>
  <rcc rId="2943" sId="8" odxf="1" dxf="1" numFmtId="4">
    <nc r="U80">
      <v>0</v>
    </nc>
    <odxf/>
    <ndxf/>
  </rcc>
  <rcc rId="2944" sId="8" odxf="1" dxf="1" numFmtId="4">
    <nc r="U81">
      <v>0</v>
    </nc>
    <odxf/>
    <ndxf/>
  </rcc>
  <rcc rId="2945" sId="8" odxf="1" dxf="1" numFmtId="4">
    <nc r="V74">
      <v>0</v>
    </nc>
    <odxf>
      <numFmt numFmtId="169" formatCode="#,##0.00_ ;\-#,##0.00\ "/>
    </odxf>
    <ndxf>
      <numFmt numFmtId="2" formatCode="0.00"/>
    </ndxf>
  </rcc>
  <rcc rId="2946" sId="8" odxf="1" dxf="1" numFmtId="4">
    <nc r="W74">
      <v>0</v>
    </nc>
    <odxf>
      <numFmt numFmtId="169" formatCode="#,##0.00_ ;\-#,##0.00\ "/>
    </odxf>
    <ndxf>
      <numFmt numFmtId="2" formatCode="0.00"/>
    </ndxf>
  </rcc>
  <rcc rId="2947" sId="8" odxf="1" dxf="1" numFmtId="4">
    <nc r="X74">
      <v>0</v>
    </nc>
    <odxf>
      <numFmt numFmtId="169" formatCode="#,##0.00_ ;\-#,##0.00\ "/>
    </odxf>
    <ndxf>
      <numFmt numFmtId="2" formatCode="0.00"/>
    </ndxf>
  </rcc>
  <rcc rId="2948" sId="8" odxf="1" dxf="1" numFmtId="4">
    <nc r="Y74">
      <v>0</v>
    </nc>
    <odxf>
      <numFmt numFmtId="169" formatCode="#,##0.00_ ;\-#,##0.00\ "/>
    </odxf>
    <ndxf>
      <numFmt numFmtId="2" formatCode="0.00"/>
    </ndxf>
  </rcc>
  <rcc rId="2949" sId="8" odxf="1" dxf="1" numFmtId="4">
    <nc r="Z74">
      <v>0</v>
    </nc>
    <odxf>
      <numFmt numFmtId="169" formatCode="#,##0.00_ ;\-#,##0.00\ "/>
    </odxf>
    <ndxf>
      <numFmt numFmtId="2" formatCode="0.00"/>
    </ndxf>
  </rcc>
  <rcc rId="2950" sId="8" odxf="1" dxf="1" numFmtId="4">
    <nc r="AA74">
      <v>0</v>
    </nc>
    <odxf>
      <numFmt numFmtId="169" formatCode="#,##0.00_ ;\-#,##0.00\ "/>
    </odxf>
    <ndxf>
      <numFmt numFmtId="2" formatCode="0.00"/>
    </ndxf>
  </rcc>
  <rcc rId="2951" sId="8" odxf="1" dxf="1" numFmtId="4">
    <nc r="AB74">
      <v>0</v>
    </nc>
    <odxf>
      <numFmt numFmtId="169" formatCode="#,##0.00_ ;\-#,##0.00\ "/>
    </odxf>
    <ndxf>
      <numFmt numFmtId="2" formatCode="0.00"/>
    </ndxf>
  </rcc>
  <rcc rId="2952" sId="8" odxf="1" dxf="1" numFmtId="4">
    <nc r="V75">
      <v>0</v>
    </nc>
    <odxf>
      <numFmt numFmtId="169" formatCode="#,##0.00_ ;\-#,##0.00\ "/>
    </odxf>
    <ndxf>
      <numFmt numFmtId="2" formatCode="0.00"/>
    </ndxf>
  </rcc>
  <rcc rId="2953" sId="8" odxf="1" dxf="1" numFmtId="4">
    <nc r="W75">
      <v>0</v>
    </nc>
    <odxf>
      <numFmt numFmtId="169" formatCode="#,##0.00_ ;\-#,##0.00\ "/>
    </odxf>
    <ndxf>
      <numFmt numFmtId="2" formatCode="0.00"/>
    </ndxf>
  </rcc>
  <rcc rId="2954" sId="8" odxf="1" dxf="1" numFmtId="4">
    <nc r="X75">
      <v>0</v>
    </nc>
    <odxf>
      <numFmt numFmtId="169" formatCode="#,##0.00_ ;\-#,##0.00\ "/>
    </odxf>
    <ndxf>
      <numFmt numFmtId="2" formatCode="0.00"/>
    </ndxf>
  </rcc>
  <rcc rId="2955" sId="8" odxf="1" dxf="1" numFmtId="4">
    <nc r="Y75">
      <v>0</v>
    </nc>
    <odxf>
      <numFmt numFmtId="169" formatCode="#,##0.00_ ;\-#,##0.00\ "/>
    </odxf>
    <ndxf>
      <numFmt numFmtId="2" formatCode="0.00"/>
    </ndxf>
  </rcc>
  <rcc rId="2956" sId="8" odxf="1" dxf="1" numFmtId="4">
    <nc r="Z75">
      <v>0</v>
    </nc>
    <odxf>
      <numFmt numFmtId="169" formatCode="#,##0.00_ ;\-#,##0.00\ "/>
    </odxf>
    <ndxf>
      <numFmt numFmtId="2" formatCode="0.00"/>
    </ndxf>
  </rcc>
  <rcc rId="2957" sId="8" odxf="1" dxf="1" numFmtId="4">
    <nc r="AA75">
      <v>0</v>
    </nc>
    <odxf>
      <numFmt numFmtId="169" formatCode="#,##0.00_ ;\-#,##0.00\ "/>
    </odxf>
    <ndxf>
      <numFmt numFmtId="2" formatCode="0.00"/>
    </ndxf>
  </rcc>
  <rcc rId="2958" sId="8" odxf="1" dxf="1" numFmtId="4">
    <nc r="AB75">
      <v>0</v>
    </nc>
    <odxf>
      <numFmt numFmtId="169" formatCode="#,##0.00_ ;\-#,##0.00\ "/>
    </odxf>
    <ndxf>
      <numFmt numFmtId="2" formatCode="0.00"/>
    </ndxf>
  </rcc>
  <rcc rId="2959" sId="8" odxf="1" dxf="1" numFmtId="4">
    <nc r="V76">
      <v>0</v>
    </nc>
    <odxf>
      <numFmt numFmtId="169" formatCode="#,##0.00_ ;\-#,##0.00\ "/>
    </odxf>
    <ndxf>
      <numFmt numFmtId="2" formatCode="0.00"/>
    </ndxf>
  </rcc>
  <rcc rId="2960" sId="8" odxf="1" dxf="1" numFmtId="4">
    <nc r="W76">
      <v>0</v>
    </nc>
    <odxf>
      <numFmt numFmtId="169" formatCode="#,##0.00_ ;\-#,##0.00\ "/>
    </odxf>
    <ndxf>
      <numFmt numFmtId="2" formatCode="0.00"/>
    </ndxf>
  </rcc>
  <rcc rId="2961" sId="8" odxf="1" dxf="1" numFmtId="4">
    <nc r="X76">
      <v>0</v>
    </nc>
    <odxf>
      <numFmt numFmtId="169" formatCode="#,##0.00_ ;\-#,##0.00\ "/>
    </odxf>
    <ndxf>
      <numFmt numFmtId="2" formatCode="0.00"/>
    </ndxf>
  </rcc>
  <rcc rId="2962" sId="8" odxf="1" dxf="1" numFmtId="4">
    <nc r="Y76">
      <v>0</v>
    </nc>
    <odxf>
      <numFmt numFmtId="169" formatCode="#,##0.00_ ;\-#,##0.00\ "/>
    </odxf>
    <ndxf>
      <numFmt numFmtId="2" formatCode="0.00"/>
    </ndxf>
  </rcc>
  <rcc rId="2963" sId="8" odxf="1" dxf="1" numFmtId="4">
    <nc r="Z76">
      <v>0</v>
    </nc>
    <odxf>
      <numFmt numFmtId="169" formatCode="#,##0.00_ ;\-#,##0.00\ "/>
    </odxf>
    <ndxf>
      <numFmt numFmtId="2" formatCode="0.00"/>
    </ndxf>
  </rcc>
  <rcc rId="2964" sId="8" odxf="1" dxf="1" numFmtId="4">
    <nc r="AA76">
      <v>0</v>
    </nc>
    <odxf>
      <numFmt numFmtId="169" formatCode="#,##0.00_ ;\-#,##0.00\ "/>
    </odxf>
    <ndxf>
      <numFmt numFmtId="2" formatCode="0.00"/>
    </ndxf>
  </rcc>
  <rcc rId="2965" sId="8" odxf="1" dxf="1" numFmtId="4">
    <nc r="AB76">
      <v>0</v>
    </nc>
    <odxf>
      <numFmt numFmtId="169" formatCode="#,##0.00_ ;\-#,##0.00\ "/>
    </odxf>
    <ndxf>
      <numFmt numFmtId="2" formatCode="0.00"/>
    </ndxf>
  </rcc>
  <rcc rId="2966" sId="8" odxf="1" dxf="1" numFmtId="4">
    <nc r="V77">
      <v>0</v>
    </nc>
    <odxf>
      <numFmt numFmtId="169" formatCode="#,##0.00_ ;\-#,##0.00\ "/>
    </odxf>
    <ndxf>
      <numFmt numFmtId="2" formatCode="0.00"/>
    </ndxf>
  </rcc>
  <rcc rId="2967" sId="8" odxf="1" dxf="1" numFmtId="4">
    <nc r="W77">
      <v>0</v>
    </nc>
    <odxf>
      <numFmt numFmtId="169" formatCode="#,##0.00_ ;\-#,##0.00\ "/>
    </odxf>
    <ndxf>
      <numFmt numFmtId="2" formatCode="0.00"/>
    </ndxf>
  </rcc>
  <rcc rId="2968" sId="8" odxf="1" dxf="1" numFmtId="4">
    <nc r="X77">
      <v>0</v>
    </nc>
    <odxf>
      <numFmt numFmtId="169" formatCode="#,##0.00_ ;\-#,##0.00\ "/>
    </odxf>
    <ndxf>
      <numFmt numFmtId="2" formatCode="0.00"/>
    </ndxf>
  </rcc>
  <rcc rId="2969" sId="8" odxf="1" dxf="1" numFmtId="4">
    <nc r="Y77">
      <v>0</v>
    </nc>
    <odxf>
      <numFmt numFmtId="169" formatCode="#,##0.00_ ;\-#,##0.00\ "/>
    </odxf>
    <ndxf>
      <numFmt numFmtId="2" formatCode="0.00"/>
    </ndxf>
  </rcc>
  <rcc rId="2970" sId="8" odxf="1" dxf="1" numFmtId="4">
    <nc r="Z77">
      <v>0</v>
    </nc>
    <odxf>
      <numFmt numFmtId="169" formatCode="#,##0.00_ ;\-#,##0.00\ "/>
    </odxf>
    <ndxf>
      <numFmt numFmtId="2" formatCode="0.00"/>
    </ndxf>
  </rcc>
  <rcc rId="2971" sId="8" odxf="1" dxf="1" numFmtId="4">
    <nc r="AA77">
      <v>0</v>
    </nc>
    <odxf>
      <numFmt numFmtId="169" formatCode="#,##0.00_ ;\-#,##0.00\ "/>
    </odxf>
    <ndxf>
      <numFmt numFmtId="2" formatCode="0.00"/>
    </ndxf>
  </rcc>
  <rcc rId="2972" sId="8" odxf="1" dxf="1" numFmtId="4">
    <nc r="AB77">
      <v>0</v>
    </nc>
    <odxf>
      <numFmt numFmtId="169" formatCode="#,##0.00_ ;\-#,##0.00\ "/>
    </odxf>
    <ndxf>
      <numFmt numFmtId="2" formatCode="0.00"/>
    </ndxf>
  </rcc>
  <rcc rId="2973" sId="8" odxf="1" dxf="1" numFmtId="4">
    <nc r="V78">
      <v>0</v>
    </nc>
    <odxf>
      <numFmt numFmtId="169" formatCode="#,##0.00_ ;\-#,##0.00\ "/>
    </odxf>
    <ndxf>
      <numFmt numFmtId="2" formatCode="0.00"/>
    </ndxf>
  </rcc>
  <rcc rId="2974" sId="8" odxf="1" dxf="1" numFmtId="4">
    <nc r="W78">
      <v>0</v>
    </nc>
    <odxf>
      <numFmt numFmtId="169" formatCode="#,##0.00_ ;\-#,##0.00\ "/>
    </odxf>
    <ndxf>
      <numFmt numFmtId="2" formatCode="0.00"/>
    </ndxf>
  </rcc>
  <rcc rId="2975" sId="8" odxf="1" dxf="1" numFmtId="4">
    <nc r="X78">
      <v>0</v>
    </nc>
    <odxf>
      <numFmt numFmtId="169" formatCode="#,##0.00_ ;\-#,##0.00\ "/>
    </odxf>
    <ndxf>
      <numFmt numFmtId="2" formatCode="0.00"/>
    </ndxf>
  </rcc>
  <rcc rId="2976" sId="8" odxf="1" dxf="1" numFmtId="4">
    <nc r="Y78">
      <v>0</v>
    </nc>
    <odxf>
      <numFmt numFmtId="169" formatCode="#,##0.00_ ;\-#,##0.00\ "/>
    </odxf>
    <ndxf>
      <numFmt numFmtId="2" formatCode="0.00"/>
    </ndxf>
  </rcc>
  <rcc rId="2977" sId="8" odxf="1" dxf="1" numFmtId="4">
    <nc r="Z78">
      <v>0</v>
    </nc>
    <odxf>
      <numFmt numFmtId="169" formatCode="#,##0.00_ ;\-#,##0.00\ "/>
    </odxf>
    <ndxf>
      <numFmt numFmtId="2" formatCode="0.00"/>
    </ndxf>
  </rcc>
  <rcc rId="2978" sId="8" odxf="1" dxf="1" numFmtId="4">
    <nc r="AA78">
      <v>0</v>
    </nc>
    <odxf>
      <numFmt numFmtId="169" formatCode="#,##0.00_ ;\-#,##0.00\ "/>
    </odxf>
    <ndxf>
      <numFmt numFmtId="2" formatCode="0.00"/>
    </ndxf>
  </rcc>
  <rcc rId="2979" sId="8" odxf="1" dxf="1" numFmtId="4">
    <nc r="AB78">
      <v>0</v>
    </nc>
    <odxf>
      <numFmt numFmtId="169" formatCode="#,##0.00_ ;\-#,##0.00\ "/>
    </odxf>
    <ndxf>
      <numFmt numFmtId="2" formatCode="0.00"/>
    </ndxf>
  </rcc>
  <rcc rId="2980" sId="8" odxf="1" dxf="1" numFmtId="4">
    <nc r="V79">
      <v>0</v>
    </nc>
    <odxf>
      <numFmt numFmtId="169" formatCode="#,##0.00_ ;\-#,##0.00\ "/>
    </odxf>
    <ndxf>
      <numFmt numFmtId="2" formatCode="0.00"/>
    </ndxf>
  </rcc>
  <rcc rId="2981" sId="8" odxf="1" dxf="1" numFmtId="4">
    <nc r="W79">
      <v>0</v>
    </nc>
    <odxf>
      <numFmt numFmtId="169" formatCode="#,##0.00_ ;\-#,##0.00\ "/>
    </odxf>
    <ndxf>
      <numFmt numFmtId="2" formatCode="0.00"/>
    </ndxf>
  </rcc>
  <rcc rId="2982" sId="8" odxf="1" dxf="1" numFmtId="4">
    <nc r="X79">
      <v>0</v>
    </nc>
    <odxf>
      <numFmt numFmtId="169" formatCode="#,##0.00_ ;\-#,##0.00\ "/>
    </odxf>
    <ndxf>
      <numFmt numFmtId="2" formatCode="0.00"/>
    </ndxf>
  </rcc>
  <rcc rId="2983" sId="8" odxf="1" dxf="1" numFmtId="4">
    <nc r="Y79">
      <v>0</v>
    </nc>
    <odxf>
      <numFmt numFmtId="169" formatCode="#,##0.00_ ;\-#,##0.00\ "/>
    </odxf>
    <ndxf>
      <numFmt numFmtId="2" formatCode="0.00"/>
    </ndxf>
  </rcc>
  <rcc rId="2984" sId="8" odxf="1" dxf="1" numFmtId="4">
    <nc r="Z79">
      <v>0</v>
    </nc>
    <odxf>
      <numFmt numFmtId="169" formatCode="#,##0.00_ ;\-#,##0.00\ "/>
    </odxf>
    <ndxf>
      <numFmt numFmtId="2" formatCode="0.00"/>
    </ndxf>
  </rcc>
  <rcc rId="2985" sId="8" odxf="1" dxf="1" numFmtId="4">
    <nc r="AA79">
      <v>0</v>
    </nc>
    <odxf>
      <numFmt numFmtId="169" formatCode="#,##0.00_ ;\-#,##0.00\ "/>
    </odxf>
    <ndxf>
      <numFmt numFmtId="2" formatCode="0.00"/>
    </ndxf>
  </rcc>
  <rcc rId="2986" sId="8" odxf="1" dxf="1" numFmtId="4">
    <nc r="AB79">
      <v>0</v>
    </nc>
    <odxf>
      <numFmt numFmtId="169" formatCode="#,##0.00_ ;\-#,##0.00\ "/>
    </odxf>
    <ndxf>
      <numFmt numFmtId="2" formatCode="0.00"/>
    </ndxf>
  </rcc>
  <rcc rId="2987" sId="8" odxf="1" dxf="1" numFmtId="4">
    <nc r="V80">
      <v>0</v>
    </nc>
    <odxf>
      <numFmt numFmtId="169" formatCode="#,##0.00_ ;\-#,##0.00\ "/>
    </odxf>
    <ndxf>
      <numFmt numFmtId="2" formatCode="0.00"/>
    </ndxf>
  </rcc>
  <rcc rId="2988" sId="8" odxf="1" dxf="1" numFmtId="4">
    <nc r="W80">
      <v>0</v>
    </nc>
    <odxf>
      <numFmt numFmtId="169" formatCode="#,##0.00_ ;\-#,##0.00\ "/>
    </odxf>
    <ndxf>
      <numFmt numFmtId="2" formatCode="0.00"/>
    </ndxf>
  </rcc>
  <rcc rId="2989" sId="8" odxf="1" dxf="1" numFmtId="4">
    <nc r="X80">
      <v>0</v>
    </nc>
    <odxf>
      <numFmt numFmtId="169" formatCode="#,##0.00_ ;\-#,##0.00\ "/>
    </odxf>
    <ndxf>
      <numFmt numFmtId="2" formatCode="0.00"/>
    </ndxf>
  </rcc>
  <rcc rId="2990" sId="8" odxf="1" dxf="1" numFmtId="4">
    <nc r="Y80">
      <v>0</v>
    </nc>
    <odxf>
      <numFmt numFmtId="169" formatCode="#,##0.00_ ;\-#,##0.00\ "/>
    </odxf>
    <ndxf>
      <numFmt numFmtId="2" formatCode="0.00"/>
    </ndxf>
  </rcc>
  <rcc rId="2991" sId="8" odxf="1" dxf="1" numFmtId="4">
    <nc r="Z80">
      <v>0</v>
    </nc>
    <odxf>
      <numFmt numFmtId="169" formatCode="#,##0.00_ ;\-#,##0.00\ "/>
    </odxf>
    <ndxf>
      <numFmt numFmtId="2" formatCode="0.00"/>
    </ndxf>
  </rcc>
  <rcc rId="2992" sId="8" odxf="1" dxf="1" numFmtId="4">
    <nc r="AA80">
      <v>0</v>
    </nc>
    <odxf>
      <numFmt numFmtId="169" formatCode="#,##0.00_ ;\-#,##0.00\ "/>
    </odxf>
    <ndxf>
      <numFmt numFmtId="2" formatCode="0.00"/>
    </ndxf>
  </rcc>
  <rcc rId="2993" sId="8" odxf="1" dxf="1" numFmtId="4">
    <nc r="AB80">
      <v>0</v>
    </nc>
    <odxf>
      <numFmt numFmtId="169" formatCode="#,##0.00_ ;\-#,##0.00\ "/>
    </odxf>
    <ndxf>
      <numFmt numFmtId="2" formatCode="0.00"/>
    </ndxf>
  </rcc>
  <rcc rId="2994" sId="8" odxf="1" dxf="1" numFmtId="4">
    <nc r="V81">
      <v>0</v>
    </nc>
    <odxf>
      <numFmt numFmtId="169" formatCode="#,##0.00_ ;\-#,##0.00\ "/>
    </odxf>
    <ndxf>
      <numFmt numFmtId="2" formatCode="0.00"/>
    </ndxf>
  </rcc>
  <rcc rId="2995" sId="8" odxf="1" dxf="1" numFmtId="4">
    <nc r="W81">
      <v>0</v>
    </nc>
    <odxf>
      <numFmt numFmtId="169" formatCode="#,##0.00_ ;\-#,##0.00\ "/>
    </odxf>
    <ndxf>
      <numFmt numFmtId="2" formatCode="0.00"/>
    </ndxf>
  </rcc>
  <rcc rId="2996" sId="8" odxf="1" dxf="1" numFmtId="4">
    <nc r="X81">
      <v>0</v>
    </nc>
    <odxf>
      <numFmt numFmtId="169" formatCode="#,##0.00_ ;\-#,##0.00\ "/>
    </odxf>
    <ndxf>
      <numFmt numFmtId="2" formatCode="0.00"/>
    </ndxf>
  </rcc>
  <rcc rId="2997" sId="8" odxf="1" dxf="1" numFmtId="4">
    <nc r="Y81">
      <v>0</v>
    </nc>
    <odxf>
      <numFmt numFmtId="169" formatCode="#,##0.00_ ;\-#,##0.00\ "/>
    </odxf>
    <ndxf>
      <numFmt numFmtId="2" formatCode="0.00"/>
    </ndxf>
  </rcc>
  <rcc rId="2998" sId="8" odxf="1" dxf="1" numFmtId="4">
    <nc r="Z81">
      <v>0</v>
    </nc>
    <odxf>
      <numFmt numFmtId="169" formatCode="#,##0.00_ ;\-#,##0.00\ "/>
    </odxf>
    <ndxf>
      <numFmt numFmtId="2" formatCode="0.00"/>
    </ndxf>
  </rcc>
  <rcc rId="2999" sId="8" odxf="1" dxf="1" numFmtId="4">
    <nc r="AA81">
      <v>0</v>
    </nc>
    <odxf>
      <numFmt numFmtId="169" formatCode="#,##0.00_ ;\-#,##0.00\ "/>
    </odxf>
    <ndxf>
      <numFmt numFmtId="2" formatCode="0.00"/>
    </ndxf>
  </rcc>
  <rcc rId="3000" sId="8" odxf="1" dxf="1" numFmtId="4">
    <nc r="AB81">
      <v>0</v>
    </nc>
    <odxf>
      <numFmt numFmtId="169" formatCode="#,##0.00_ ;\-#,##0.00\ "/>
    </odxf>
    <ndxf>
      <numFmt numFmtId="2" formatCode="0.00"/>
    </ndxf>
  </rcc>
  <rcc rId="3001" sId="8" odxf="1" dxf="1" numFmtId="4">
    <nc r="AC74">
      <v>0</v>
    </nc>
    <odxf>
      <numFmt numFmtId="169" formatCode="#,##0.00_ ;\-#,##0.00\ "/>
    </odxf>
    <ndxf>
      <numFmt numFmtId="2" formatCode="0.00"/>
    </ndxf>
  </rcc>
  <rcc rId="3002" sId="8" odxf="1" dxf="1" numFmtId="4">
    <nc r="AD74">
      <v>0</v>
    </nc>
    <odxf>
      <numFmt numFmtId="169" formatCode="#,##0.00_ ;\-#,##0.00\ "/>
    </odxf>
    <ndxf>
      <numFmt numFmtId="2" formatCode="0.00"/>
    </ndxf>
  </rcc>
  <rcc rId="3003" sId="8" odxf="1" dxf="1" numFmtId="4">
    <nc r="AE74">
      <v>0</v>
    </nc>
    <odxf/>
    <ndxf/>
  </rcc>
  <rcc rId="3004" sId="8" odxf="1" dxf="1" numFmtId="4">
    <nc r="AF74">
      <v>0</v>
    </nc>
    <odxf>
      <numFmt numFmtId="169" formatCode="#,##0.00_ ;\-#,##0.00\ "/>
    </odxf>
    <ndxf>
      <numFmt numFmtId="2" formatCode="0.00"/>
    </ndxf>
  </rcc>
  <rcc rId="3005" sId="8" odxf="1" dxf="1" numFmtId="4">
    <nc r="AG74">
      <v>0</v>
    </nc>
    <odxf>
      <numFmt numFmtId="169" formatCode="#,##0.00_ ;\-#,##0.00\ "/>
    </odxf>
    <ndxf>
      <numFmt numFmtId="2" formatCode="0.00"/>
    </ndxf>
  </rcc>
  <rcc rId="3006" sId="8" odxf="1" dxf="1" numFmtId="4">
    <nc r="AH74">
      <v>0</v>
    </nc>
    <odxf/>
    <ndxf/>
  </rcc>
  <rcc rId="3007" sId="8" odxf="1" dxf="1" numFmtId="4">
    <nc r="AI74">
      <v>0</v>
    </nc>
    <odxf>
      <numFmt numFmtId="169" formatCode="#,##0.00_ ;\-#,##0.00\ "/>
    </odxf>
    <ndxf>
      <numFmt numFmtId="2" formatCode="0.00"/>
    </ndxf>
  </rcc>
  <rcc rId="3008" sId="8" odxf="1" dxf="1" numFmtId="4">
    <nc r="AJ74">
      <v>0</v>
    </nc>
    <odxf>
      <numFmt numFmtId="169" formatCode="#,##0.00_ ;\-#,##0.00\ "/>
    </odxf>
    <ndxf>
      <numFmt numFmtId="2" formatCode="0.00"/>
    </ndxf>
  </rcc>
  <rcc rId="3009" sId="8" odxf="1" dxf="1" numFmtId="4">
    <nc r="AC75">
      <v>0</v>
    </nc>
    <odxf>
      <numFmt numFmtId="169" formatCode="#,##0.00_ ;\-#,##0.00\ "/>
    </odxf>
    <ndxf>
      <numFmt numFmtId="2" formatCode="0.00"/>
    </ndxf>
  </rcc>
  <rcc rId="3010" sId="8" odxf="1" dxf="1" numFmtId="4">
    <nc r="AD75">
      <v>0</v>
    </nc>
    <odxf>
      <numFmt numFmtId="169" formatCode="#,##0.00_ ;\-#,##0.00\ "/>
    </odxf>
    <ndxf>
      <numFmt numFmtId="2" formatCode="0.00"/>
    </ndxf>
  </rcc>
  <rcc rId="3011" sId="8" odxf="1" dxf="1" numFmtId="4">
    <nc r="AE75">
      <v>0</v>
    </nc>
    <odxf/>
    <ndxf/>
  </rcc>
  <rcc rId="3012" sId="8" odxf="1" dxf="1" numFmtId="4">
    <nc r="AF75">
      <v>0</v>
    </nc>
    <odxf>
      <numFmt numFmtId="169" formatCode="#,##0.00_ ;\-#,##0.00\ "/>
    </odxf>
    <ndxf>
      <numFmt numFmtId="2" formatCode="0.00"/>
    </ndxf>
  </rcc>
  <rcc rId="3013" sId="8" odxf="1" dxf="1" numFmtId="4">
    <nc r="AG75">
      <v>0</v>
    </nc>
    <odxf>
      <numFmt numFmtId="169" formatCode="#,##0.00_ ;\-#,##0.00\ "/>
    </odxf>
    <ndxf>
      <numFmt numFmtId="2" formatCode="0.00"/>
    </ndxf>
  </rcc>
  <rcc rId="3014" sId="8" odxf="1" dxf="1" numFmtId="4">
    <nc r="AH75">
      <v>0</v>
    </nc>
    <odxf/>
    <ndxf/>
  </rcc>
  <rcc rId="3015" sId="8" odxf="1" dxf="1" numFmtId="4">
    <nc r="AI75">
      <v>0</v>
    </nc>
    <odxf>
      <numFmt numFmtId="169" formatCode="#,##0.00_ ;\-#,##0.00\ "/>
    </odxf>
    <ndxf>
      <numFmt numFmtId="2" formatCode="0.00"/>
    </ndxf>
  </rcc>
  <rcc rId="3016" sId="8" odxf="1" dxf="1" numFmtId="4">
    <nc r="AJ75">
      <v>0</v>
    </nc>
    <odxf>
      <numFmt numFmtId="169" formatCode="#,##0.00_ ;\-#,##0.00\ "/>
    </odxf>
    <ndxf>
      <numFmt numFmtId="2" formatCode="0.00"/>
    </ndxf>
  </rcc>
  <rcc rId="3017" sId="8" odxf="1" dxf="1" numFmtId="4">
    <nc r="AC76">
      <v>0</v>
    </nc>
    <odxf>
      <numFmt numFmtId="169" formatCode="#,##0.00_ ;\-#,##0.00\ "/>
    </odxf>
    <ndxf>
      <numFmt numFmtId="2" formatCode="0.00"/>
    </ndxf>
  </rcc>
  <rcc rId="3018" sId="8" odxf="1" dxf="1" numFmtId="4">
    <nc r="AD76">
      <v>0</v>
    </nc>
    <odxf>
      <numFmt numFmtId="169" formatCode="#,##0.00_ ;\-#,##0.00\ "/>
    </odxf>
    <ndxf>
      <numFmt numFmtId="2" formatCode="0.00"/>
    </ndxf>
  </rcc>
  <rcc rId="3019" sId="8" odxf="1" dxf="1" numFmtId="4">
    <nc r="AE76">
      <v>0</v>
    </nc>
    <odxf/>
    <ndxf/>
  </rcc>
  <rcc rId="3020" sId="8" odxf="1" dxf="1" numFmtId="4">
    <nc r="AF76">
      <v>0</v>
    </nc>
    <odxf>
      <numFmt numFmtId="169" formatCode="#,##0.00_ ;\-#,##0.00\ "/>
    </odxf>
    <ndxf>
      <numFmt numFmtId="2" formatCode="0.00"/>
    </ndxf>
  </rcc>
  <rcc rId="3021" sId="8" odxf="1" dxf="1" numFmtId="4">
    <nc r="AG76">
      <v>0</v>
    </nc>
    <odxf>
      <numFmt numFmtId="169" formatCode="#,##0.00_ ;\-#,##0.00\ "/>
    </odxf>
    <ndxf>
      <numFmt numFmtId="2" formatCode="0.00"/>
    </ndxf>
  </rcc>
  <rcc rId="3022" sId="8" odxf="1" dxf="1" numFmtId="4">
    <nc r="AH76">
      <v>0</v>
    </nc>
    <odxf/>
    <ndxf/>
  </rcc>
  <rcc rId="3023" sId="8" odxf="1" dxf="1" numFmtId="4">
    <nc r="AI76">
      <v>0</v>
    </nc>
    <odxf>
      <numFmt numFmtId="169" formatCode="#,##0.00_ ;\-#,##0.00\ "/>
    </odxf>
    <ndxf>
      <numFmt numFmtId="2" formatCode="0.00"/>
    </ndxf>
  </rcc>
  <rcc rId="3024" sId="8" odxf="1" dxf="1" numFmtId="4">
    <nc r="AJ76">
      <v>0</v>
    </nc>
    <odxf>
      <numFmt numFmtId="169" formatCode="#,##0.00_ ;\-#,##0.00\ "/>
    </odxf>
    <ndxf>
      <numFmt numFmtId="2" formatCode="0.00"/>
    </ndxf>
  </rcc>
  <rcc rId="3025" sId="8" odxf="1" dxf="1" numFmtId="4">
    <nc r="AC77">
      <v>0</v>
    </nc>
    <odxf>
      <numFmt numFmtId="169" formatCode="#,##0.00_ ;\-#,##0.00\ "/>
    </odxf>
    <ndxf>
      <numFmt numFmtId="2" formatCode="0.00"/>
    </ndxf>
  </rcc>
  <rcc rId="3026" sId="8" odxf="1" dxf="1" numFmtId="4">
    <nc r="AD77">
      <v>0</v>
    </nc>
    <odxf>
      <numFmt numFmtId="169" formatCode="#,##0.00_ ;\-#,##0.00\ "/>
    </odxf>
    <ndxf>
      <numFmt numFmtId="2" formatCode="0.00"/>
    </ndxf>
  </rcc>
  <rcc rId="3027" sId="8" odxf="1" dxf="1" numFmtId="4">
    <nc r="AE77">
      <v>0</v>
    </nc>
    <odxf/>
    <ndxf/>
  </rcc>
  <rcc rId="3028" sId="8" odxf="1" dxf="1" numFmtId="4">
    <nc r="AF77">
      <v>0</v>
    </nc>
    <odxf>
      <numFmt numFmtId="169" formatCode="#,##0.00_ ;\-#,##0.00\ "/>
    </odxf>
    <ndxf>
      <numFmt numFmtId="2" formatCode="0.00"/>
    </ndxf>
  </rcc>
  <rcc rId="3029" sId="8" odxf="1" dxf="1" numFmtId="4">
    <nc r="AG77">
      <v>0</v>
    </nc>
    <odxf>
      <numFmt numFmtId="169" formatCode="#,##0.00_ ;\-#,##0.00\ "/>
    </odxf>
    <ndxf>
      <numFmt numFmtId="2" formatCode="0.00"/>
    </ndxf>
  </rcc>
  <rcc rId="3030" sId="8" odxf="1" dxf="1" numFmtId="4">
    <nc r="AH77">
      <v>0</v>
    </nc>
    <odxf/>
    <ndxf/>
  </rcc>
  <rcc rId="3031" sId="8" odxf="1" dxf="1" numFmtId="4">
    <nc r="AI77">
      <v>0</v>
    </nc>
    <odxf>
      <numFmt numFmtId="169" formatCode="#,##0.00_ ;\-#,##0.00\ "/>
    </odxf>
    <ndxf>
      <numFmt numFmtId="2" formatCode="0.00"/>
    </ndxf>
  </rcc>
  <rcc rId="3032" sId="8" odxf="1" dxf="1" numFmtId="4">
    <nc r="AJ77">
      <v>0</v>
    </nc>
    <odxf>
      <numFmt numFmtId="169" formatCode="#,##0.00_ ;\-#,##0.00\ "/>
    </odxf>
    <ndxf>
      <numFmt numFmtId="2" formatCode="0.00"/>
    </ndxf>
  </rcc>
  <rcc rId="3033" sId="8" odxf="1" dxf="1" numFmtId="4">
    <nc r="AC78">
      <v>0</v>
    </nc>
    <odxf>
      <numFmt numFmtId="169" formatCode="#,##0.00_ ;\-#,##0.00\ "/>
    </odxf>
    <ndxf>
      <numFmt numFmtId="2" formatCode="0.00"/>
    </ndxf>
  </rcc>
  <rcc rId="3034" sId="8" odxf="1" dxf="1" numFmtId="4">
    <nc r="AD78">
      <v>0</v>
    </nc>
    <odxf>
      <numFmt numFmtId="169" formatCode="#,##0.00_ ;\-#,##0.00\ "/>
    </odxf>
    <ndxf>
      <numFmt numFmtId="2" formatCode="0.00"/>
    </ndxf>
  </rcc>
  <rcc rId="3035" sId="8" odxf="1" dxf="1" numFmtId="4">
    <nc r="AE78">
      <v>0</v>
    </nc>
    <odxf/>
    <ndxf/>
  </rcc>
  <rcc rId="3036" sId="8" odxf="1" dxf="1" numFmtId="4">
    <nc r="AF78">
      <v>0</v>
    </nc>
    <odxf>
      <numFmt numFmtId="169" formatCode="#,##0.00_ ;\-#,##0.00\ "/>
    </odxf>
    <ndxf>
      <numFmt numFmtId="2" formatCode="0.00"/>
    </ndxf>
  </rcc>
  <rcc rId="3037" sId="8" odxf="1" dxf="1" numFmtId="4">
    <nc r="AG78">
      <v>0</v>
    </nc>
    <odxf>
      <numFmt numFmtId="169" formatCode="#,##0.00_ ;\-#,##0.00\ "/>
    </odxf>
    <ndxf>
      <numFmt numFmtId="2" formatCode="0.00"/>
    </ndxf>
  </rcc>
  <rcc rId="3038" sId="8" odxf="1" dxf="1" numFmtId="4">
    <nc r="AH78">
      <v>0</v>
    </nc>
    <odxf/>
    <ndxf/>
  </rcc>
  <rcc rId="3039" sId="8" odxf="1" dxf="1" numFmtId="4">
    <nc r="AI78">
      <v>0</v>
    </nc>
    <odxf>
      <numFmt numFmtId="169" formatCode="#,##0.00_ ;\-#,##0.00\ "/>
    </odxf>
    <ndxf>
      <numFmt numFmtId="2" formatCode="0.00"/>
    </ndxf>
  </rcc>
  <rcc rId="3040" sId="8" odxf="1" dxf="1" numFmtId="4">
    <nc r="AJ78">
      <v>0</v>
    </nc>
    <odxf>
      <numFmt numFmtId="169" formatCode="#,##0.00_ ;\-#,##0.00\ "/>
    </odxf>
    <ndxf>
      <numFmt numFmtId="2" formatCode="0.00"/>
    </ndxf>
  </rcc>
  <rcc rId="3041" sId="8" odxf="1" dxf="1" numFmtId="4">
    <nc r="AC79">
      <v>0</v>
    </nc>
    <odxf>
      <numFmt numFmtId="169" formatCode="#,##0.00_ ;\-#,##0.00\ "/>
    </odxf>
    <ndxf>
      <numFmt numFmtId="2" formatCode="0.00"/>
    </ndxf>
  </rcc>
  <rcc rId="3042" sId="8" odxf="1" dxf="1" numFmtId="4">
    <nc r="AD79">
      <v>0</v>
    </nc>
    <odxf>
      <numFmt numFmtId="169" formatCode="#,##0.00_ ;\-#,##0.00\ "/>
    </odxf>
    <ndxf>
      <numFmt numFmtId="2" formatCode="0.00"/>
    </ndxf>
  </rcc>
  <rcc rId="3043" sId="8" odxf="1" dxf="1" numFmtId="4">
    <nc r="AE79">
      <v>0</v>
    </nc>
    <odxf/>
    <ndxf/>
  </rcc>
  <rcc rId="3044" sId="8" odxf="1" dxf="1" numFmtId="4">
    <nc r="AF79">
      <v>0</v>
    </nc>
    <odxf>
      <numFmt numFmtId="169" formatCode="#,##0.00_ ;\-#,##0.00\ "/>
    </odxf>
    <ndxf>
      <numFmt numFmtId="2" formatCode="0.00"/>
    </ndxf>
  </rcc>
  <rcc rId="3045" sId="8" odxf="1" dxf="1" numFmtId="4">
    <nc r="AG79">
      <v>0</v>
    </nc>
    <odxf>
      <numFmt numFmtId="169" formatCode="#,##0.00_ ;\-#,##0.00\ "/>
    </odxf>
    <ndxf>
      <numFmt numFmtId="2" formatCode="0.00"/>
    </ndxf>
  </rcc>
  <rcc rId="3046" sId="8" odxf="1" dxf="1" numFmtId="4">
    <nc r="AH79">
      <v>0</v>
    </nc>
    <odxf/>
    <ndxf/>
  </rcc>
  <rcc rId="3047" sId="8" odxf="1" dxf="1" numFmtId="4">
    <nc r="AI79">
      <v>0</v>
    </nc>
    <odxf>
      <numFmt numFmtId="169" formatCode="#,##0.00_ ;\-#,##0.00\ "/>
    </odxf>
    <ndxf>
      <numFmt numFmtId="2" formatCode="0.00"/>
    </ndxf>
  </rcc>
  <rcc rId="3048" sId="8" odxf="1" dxf="1" numFmtId="4">
    <nc r="AJ79">
      <v>0</v>
    </nc>
    <odxf>
      <numFmt numFmtId="169" formatCode="#,##0.00_ ;\-#,##0.00\ "/>
    </odxf>
    <ndxf>
      <numFmt numFmtId="2" formatCode="0.00"/>
    </ndxf>
  </rcc>
  <rcc rId="3049" sId="8" odxf="1" dxf="1" numFmtId="4">
    <nc r="AC80">
      <v>0</v>
    </nc>
    <odxf>
      <numFmt numFmtId="169" formatCode="#,##0.00_ ;\-#,##0.00\ "/>
    </odxf>
    <ndxf>
      <numFmt numFmtId="2" formatCode="0.00"/>
    </ndxf>
  </rcc>
  <rcc rId="3050" sId="8" odxf="1" dxf="1" numFmtId="4">
    <nc r="AD80">
      <v>0</v>
    </nc>
    <odxf>
      <numFmt numFmtId="169" formatCode="#,##0.00_ ;\-#,##0.00\ "/>
    </odxf>
    <ndxf>
      <numFmt numFmtId="2" formatCode="0.00"/>
    </ndxf>
  </rcc>
  <rcc rId="3051" sId="8" odxf="1" dxf="1" numFmtId="4">
    <nc r="AE80">
      <v>0</v>
    </nc>
    <odxf/>
    <ndxf/>
  </rcc>
  <rcc rId="3052" sId="8" odxf="1" dxf="1" numFmtId="4">
    <nc r="AF80">
      <v>0</v>
    </nc>
    <odxf>
      <numFmt numFmtId="169" formatCode="#,##0.00_ ;\-#,##0.00\ "/>
    </odxf>
    <ndxf>
      <numFmt numFmtId="2" formatCode="0.00"/>
    </ndxf>
  </rcc>
  <rcc rId="3053" sId="8" odxf="1" dxf="1" numFmtId="4">
    <nc r="AG80">
      <v>0</v>
    </nc>
    <odxf>
      <numFmt numFmtId="169" formatCode="#,##0.00_ ;\-#,##0.00\ "/>
    </odxf>
    <ndxf>
      <numFmt numFmtId="2" formatCode="0.00"/>
    </ndxf>
  </rcc>
  <rcc rId="3054" sId="8" odxf="1" dxf="1" numFmtId="4">
    <nc r="AH80">
      <v>0</v>
    </nc>
    <odxf/>
    <ndxf/>
  </rcc>
  <rcc rId="3055" sId="8" odxf="1" dxf="1" numFmtId="4">
    <nc r="AI80">
      <v>0</v>
    </nc>
    <odxf>
      <numFmt numFmtId="169" formatCode="#,##0.00_ ;\-#,##0.00\ "/>
    </odxf>
    <ndxf>
      <numFmt numFmtId="2" formatCode="0.00"/>
    </ndxf>
  </rcc>
  <rcc rId="3056" sId="8" odxf="1" dxf="1" numFmtId="4">
    <nc r="AJ80">
      <v>0</v>
    </nc>
    <odxf>
      <numFmt numFmtId="169" formatCode="#,##0.00_ ;\-#,##0.00\ "/>
    </odxf>
    <ndxf>
      <numFmt numFmtId="2" formatCode="0.00"/>
    </ndxf>
  </rcc>
  <rcc rId="3057" sId="8" odxf="1" dxf="1" numFmtId="4">
    <nc r="AC81">
      <v>0</v>
    </nc>
    <odxf>
      <numFmt numFmtId="169" formatCode="#,##0.00_ ;\-#,##0.00\ "/>
    </odxf>
    <ndxf>
      <numFmt numFmtId="2" formatCode="0.00"/>
    </ndxf>
  </rcc>
  <rcc rId="3058" sId="8" odxf="1" dxf="1" numFmtId="4">
    <nc r="AD81">
      <v>0</v>
    </nc>
    <odxf>
      <numFmt numFmtId="169" formatCode="#,##0.00_ ;\-#,##0.00\ "/>
    </odxf>
    <ndxf>
      <numFmt numFmtId="2" formatCode="0.00"/>
    </ndxf>
  </rcc>
  <rcc rId="3059" sId="8" odxf="1" dxf="1" numFmtId="4">
    <nc r="AE81">
      <v>0</v>
    </nc>
    <odxf/>
    <ndxf/>
  </rcc>
  <rcc rId="3060" sId="8" odxf="1" dxf="1" numFmtId="4">
    <nc r="AF81">
      <v>0</v>
    </nc>
    <odxf>
      <numFmt numFmtId="169" formatCode="#,##0.00_ ;\-#,##0.00\ "/>
    </odxf>
    <ndxf>
      <numFmt numFmtId="2" formatCode="0.00"/>
    </ndxf>
  </rcc>
  <rcc rId="3061" sId="8" odxf="1" dxf="1" numFmtId="4">
    <nc r="AG81">
      <v>0</v>
    </nc>
    <odxf>
      <numFmt numFmtId="169" formatCode="#,##0.00_ ;\-#,##0.00\ "/>
    </odxf>
    <ndxf>
      <numFmt numFmtId="2" formatCode="0.00"/>
    </ndxf>
  </rcc>
  <rcc rId="3062" sId="8" odxf="1" dxf="1" numFmtId="4">
    <nc r="AH81">
      <v>0</v>
    </nc>
    <odxf/>
    <ndxf/>
  </rcc>
  <rcc rId="3063" sId="8" odxf="1" dxf="1" numFmtId="4">
    <nc r="AI81">
      <v>0</v>
    </nc>
    <odxf>
      <numFmt numFmtId="169" formatCode="#,##0.00_ ;\-#,##0.00\ "/>
    </odxf>
    <ndxf>
      <numFmt numFmtId="2" formatCode="0.00"/>
    </ndxf>
  </rcc>
  <rcc rId="3064" sId="8" odxf="1" dxf="1" numFmtId="4">
    <nc r="AJ81">
      <v>0</v>
    </nc>
    <odxf>
      <numFmt numFmtId="169" formatCode="#,##0.00_ ;\-#,##0.00\ "/>
    </odxf>
    <ndxf>
      <numFmt numFmtId="2" formatCode="0.00"/>
    </ndxf>
  </rcc>
  <rcc rId="3065" sId="8" odxf="1" dxf="1" numFmtId="4">
    <nc r="AK74">
      <v>0</v>
    </nc>
    <odxf/>
    <ndxf/>
  </rcc>
  <rcc rId="3066" sId="8" odxf="1" dxf="1" numFmtId="4">
    <nc r="AK75">
      <v>0</v>
    </nc>
    <odxf/>
    <ndxf/>
  </rcc>
  <rcc rId="3067" sId="8" odxf="1" dxf="1" numFmtId="4">
    <nc r="AK76">
      <v>0</v>
    </nc>
    <odxf/>
    <ndxf/>
  </rcc>
  <rcc rId="3068" sId="8" odxf="1" dxf="1" numFmtId="4">
    <nc r="AK77">
      <v>0</v>
    </nc>
    <odxf/>
    <ndxf/>
  </rcc>
  <rcc rId="3069" sId="8" odxf="1" dxf="1" numFmtId="4">
    <nc r="AK78">
      <v>0</v>
    </nc>
    <odxf/>
    <ndxf/>
  </rcc>
  <rcc rId="3070" sId="8" odxf="1" dxf="1" numFmtId="4">
    <nc r="AK79">
      <v>0</v>
    </nc>
    <odxf/>
    <ndxf/>
  </rcc>
  <rcc rId="3071" sId="8" odxf="1" dxf="1" numFmtId="4">
    <nc r="AK80">
      <v>0</v>
    </nc>
    <odxf/>
    <ndxf/>
  </rcc>
  <rcc rId="3072" sId="8" odxf="1" dxf="1" numFmtId="4">
    <nc r="AK81">
      <v>0</v>
    </nc>
    <odxf/>
    <ndxf/>
  </rcc>
  <rcc rId="3073" sId="8" odxf="1" dxf="1" numFmtId="4">
    <nc r="AL74">
      <v>0</v>
    </nc>
    <odxf/>
    <ndxf/>
  </rcc>
  <rcc rId="3074" sId="8" odxf="1" dxf="1" numFmtId="4">
    <nc r="AL75">
      <v>0</v>
    </nc>
    <odxf/>
    <ndxf/>
  </rcc>
  <rcc rId="3075" sId="8" odxf="1" dxf="1" numFmtId="4">
    <nc r="AL76">
      <v>0</v>
    </nc>
    <odxf/>
    <ndxf/>
  </rcc>
  <rcc rId="3076" sId="8" odxf="1" dxf="1" numFmtId="4">
    <nc r="AL77">
      <v>0</v>
    </nc>
    <odxf/>
    <ndxf/>
  </rcc>
  <rcc rId="3077" sId="8" odxf="1" dxf="1" numFmtId="4">
    <nc r="AL78">
      <v>0</v>
    </nc>
    <odxf/>
    <ndxf/>
  </rcc>
  <rcc rId="3078" sId="8" odxf="1" dxf="1" numFmtId="4">
    <nc r="AL79">
      <v>0</v>
    </nc>
    <odxf/>
    <ndxf/>
  </rcc>
  <rcc rId="3079" sId="8" odxf="1" dxf="1" numFmtId="4">
    <nc r="AL80">
      <v>0</v>
    </nc>
    <odxf/>
    <ndxf/>
  </rcc>
  <rcc rId="3080" sId="8" odxf="1" dxf="1" numFmtId="4">
    <nc r="AL81">
      <v>0</v>
    </nc>
    <odxf/>
    <ndxf/>
  </rcc>
  <rfmt sheetId="8" sqref="AM74" start="0" length="0">
    <dxf/>
  </rfmt>
  <rfmt sheetId="8" sqref="AM75" start="0" length="0">
    <dxf/>
  </rfmt>
  <rfmt sheetId="8" sqref="AM76" start="0" length="0">
    <dxf/>
  </rfmt>
  <rfmt sheetId="8" sqref="AM77" start="0" length="0">
    <dxf/>
  </rfmt>
  <rcc rId="3081" sId="8" odxf="1" dxf="1" numFmtId="4">
    <nc r="AM78">
      <v>0</v>
    </nc>
    <odxf/>
    <ndxf/>
  </rcc>
  <rcc rId="3082" sId="8" odxf="1" dxf="1" numFmtId="4">
    <nc r="AM79">
      <v>0</v>
    </nc>
    <odxf/>
    <ndxf/>
  </rcc>
  <rcc rId="3083" sId="8" odxf="1" dxf="1" numFmtId="4">
    <nc r="AM80">
      <v>0</v>
    </nc>
    <odxf/>
    <ndxf/>
  </rcc>
  <rcc rId="3084" sId="8" odxf="1" dxf="1" numFmtId="4">
    <nc r="AM81">
      <v>0</v>
    </nc>
    <odxf/>
    <ndxf/>
  </rcc>
  <rcc rId="3085" sId="8" odxf="1" dxf="1" numFmtId="4">
    <nc r="AN74">
      <v>0</v>
    </nc>
    <odxf/>
    <ndxf/>
  </rcc>
  <rcc rId="3086" sId="8" odxf="1" dxf="1" numFmtId="4">
    <nc r="AN75">
      <v>0</v>
    </nc>
    <odxf/>
    <ndxf/>
  </rcc>
  <rcc rId="3087" sId="8" odxf="1" dxf="1" numFmtId="4">
    <nc r="AN76">
      <v>0</v>
    </nc>
    <odxf/>
    <ndxf/>
  </rcc>
  <rcc rId="3088" sId="8" odxf="1" dxf="1" numFmtId="4">
    <nc r="AN77">
      <v>0</v>
    </nc>
    <odxf/>
    <ndxf/>
  </rcc>
  <rcc rId="3089" sId="8" odxf="1" dxf="1" numFmtId="4">
    <nc r="AN78">
      <v>0</v>
    </nc>
    <odxf/>
    <ndxf/>
  </rcc>
  <rcc rId="3090" sId="8" odxf="1" dxf="1" numFmtId="4">
    <nc r="AN79">
      <v>0</v>
    </nc>
    <odxf/>
    <ndxf/>
  </rcc>
  <rcc rId="3091" sId="8" odxf="1" dxf="1" numFmtId="4">
    <nc r="AN80">
      <v>0</v>
    </nc>
    <odxf/>
    <ndxf/>
  </rcc>
  <rcc rId="3092" sId="8" odxf="1" dxf="1" numFmtId="4">
    <nc r="AN81">
      <v>0</v>
    </nc>
    <odxf/>
    <ndxf/>
  </rcc>
  <rcc rId="3093" sId="8" odxf="1" dxf="1" numFmtId="4">
    <nc r="AO74">
      <v>0</v>
    </nc>
    <odxf/>
    <ndxf/>
  </rcc>
  <rcc rId="3094" sId="8" odxf="1" dxf="1" numFmtId="4">
    <nc r="AO75">
      <v>0</v>
    </nc>
    <odxf/>
    <ndxf/>
  </rcc>
  <rcc rId="3095" sId="8" odxf="1" dxf="1" numFmtId="4">
    <nc r="AO76">
      <v>0</v>
    </nc>
    <odxf/>
    <ndxf/>
  </rcc>
  <rcc rId="3096" sId="8" odxf="1" dxf="1" numFmtId="4">
    <nc r="AO77">
      <v>0</v>
    </nc>
    <odxf/>
    <ndxf/>
  </rcc>
  <rcc rId="3097" sId="8" odxf="1" dxf="1" numFmtId="4">
    <nc r="AO78">
      <v>0</v>
    </nc>
    <odxf/>
    <ndxf/>
  </rcc>
  <rcc rId="3098" sId="8" odxf="1" dxf="1" numFmtId="4">
    <nc r="AO79">
      <v>0</v>
    </nc>
    <odxf/>
    <ndxf/>
  </rcc>
  <rcc rId="3099" sId="8" odxf="1" dxf="1" numFmtId="4">
    <nc r="AO80">
      <v>0</v>
    </nc>
    <odxf/>
    <ndxf/>
  </rcc>
  <rcc rId="3100" sId="8" odxf="1" dxf="1" numFmtId="4">
    <nc r="AO81">
      <v>0</v>
    </nc>
    <odxf/>
    <ndxf/>
  </rcc>
  <rfmt sheetId="8" sqref="AP74" start="0" length="0">
    <dxf/>
  </rfmt>
  <rfmt sheetId="8" sqref="AP75" start="0" length="0">
    <dxf/>
  </rfmt>
  <rfmt sheetId="8" sqref="AP76" start="0" length="0">
    <dxf/>
  </rfmt>
  <rfmt sheetId="8" sqref="AP77" start="0" length="0">
    <dxf/>
  </rfmt>
  <rcc rId="3101" sId="8" odxf="1" dxf="1" numFmtId="4">
    <nc r="AP78">
      <v>0</v>
    </nc>
    <odxf/>
    <ndxf/>
  </rcc>
  <rcc rId="3102" sId="8" odxf="1" dxf="1" numFmtId="4">
    <nc r="AP79">
      <v>0</v>
    </nc>
    <odxf/>
    <ndxf/>
  </rcc>
  <rcc rId="3103" sId="8" odxf="1" dxf="1" numFmtId="4">
    <nc r="AP80">
      <v>0</v>
    </nc>
    <odxf/>
    <ndxf/>
  </rcc>
  <rcc rId="3104" sId="8" odxf="1" dxf="1" numFmtId="4">
    <nc r="AP81">
      <v>0</v>
    </nc>
    <odxf/>
    <ndxf/>
  </rcc>
  <rcc rId="3105" sId="8" odxf="1" dxf="1" numFmtId="4">
    <nc r="AQ74">
      <v>0</v>
    </nc>
    <odxf/>
    <ndxf/>
  </rcc>
  <rcc rId="3106" sId="8" odxf="1" dxf="1" numFmtId="4">
    <nc r="AQ75">
      <v>0</v>
    </nc>
    <odxf/>
    <ndxf/>
  </rcc>
  <rcc rId="3107" sId="8" odxf="1" dxf="1" numFmtId="4">
    <nc r="AQ76">
      <v>0</v>
    </nc>
    <odxf/>
    <ndxf/>
  </rcc>
  <rcc rId="3108" sId="8" odxf="1" dxf="1" numFmtId="4">
    <nc r="AQ77">
      <v>0</v>
    </nc>
    <odxf/>
    <ndxf/>
  </rcc>
  <rcc rId="3109" sId="8" odxf="1" dxf="1" numFmtId="4">
    <nc r="AQ78">
      <v>0</v>
    </nc>
    <odxf/>
    <ndxf/>
  </rcc>
  <rcc rId="3110" sId="8" odxf="1" dxf="1" numFmtId="4">
    <nc r="AQ79">
      <v>0</v>
    </nc>
    <odxf/>
    <ndxf/>
  </rcc>
  <rcc rId="3111" sId="8" odxf="1" dxf="1" numFmtId="4">
    <nc r="AQ80">
      <v>0</v>
    </nc>
    <odxf/>
    <ndxf/>
  </rcc>
  <rcc rId="3112" sId="8" odxf="1" dxf="1" numFmtId="4">
    <nc r="AQ81">
      <v>0</v>
    </nc>
    <odxf/>
    <ndxf/>
  </rcc>
  <rcc rId="3113" sId="8" odxf="1" dxf="1" numFmtId="4">
    <nc r="AR74">
      <v>0</v>
    </nc>
    <odxf/>
    <ndxf/>
  </rcc>
  <rcc rId="3114" sId="8" odxf="1" dxf="1" numFmtId="4">
    <nc r="AR75">
      <v>0</v>
    </nc>
    <odxf/>
    <ndxf/>
  </rcc>
  <rcc rId="3115" sId="8" odxf="1" dxf="1" numFmtId="4">
    <nc r="AR76">
      <v>0</v>
    </nc>
    <odxf/>
    <ndxf/>
  </rcc>
  <rcc rId="3116" sId="8" odxf="1" dxf="1" numFmtId="4">
    <nc r="AR77">
      <v>0</v>
    </nc>
    <odxf/>
    <ndxf/>
  </rcc>
  <rcc rId="3117" sId="8" odxf="1" dxf="1" numFmtId="4">
    <nc r="AR78">
      <v>0</v>
    </nc>
    <odxf/>
    <ndxf/>
  </rcc>
  <rcc rId="3118" sId="8" odxf="1" dxf="1" numFmtId="4">
    <nc r="AR79">
      <v>0</v>
    </nc>
    <odxf/>
    <ndxf/>
  </rcc>
  <rcc rId="3119" sId="8" odxf="1" dxf="1" numFmtId="4">
    <nc r="AR80">
      <v>0</v>
    </nc>
    <odxf/>
    <ndxf/>
  </rcc>
  <rcc rId="3120" sId="8" odxf="1" dxf="1" numFmtId="4">
    <nc r="AR81">
      <v>0</v>
    </nc>
    <odxf/>
    <ndxf/>
  </rcc>
  <rcc rId="3121" sId="8" odxf="1" dxf="1" numFmtId="4">
    <nc r="AU70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2" sId="8" odxf="1" dxf="1" numFmtId="4">
    <nc r="AU71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3" sId="8" odxf="1" dxf="1" numFmtId="4">
    <nc r="AU72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4" sId="8" odxf="1" dxf="1" numFmtId="4">
    <nc r="AU73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5" sId="8" odxf="1" dxf="1" numFmtId="4">
    <nc r="AU7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6" sId="8" odxf="1" dxf="1" numFmtId="4">
    <nc r="AU7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7" sId="8" odxf="1" dxf="1" numFmtId="4">
    <nc r="AU7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8" sId="8" odxf="1" dxf="1" numFmtId="4">
    <nc r="AU7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9" sId="8" odxf="1" dxf="1" numFmtId="4">
    <nc r="AS74">
      <v>0</v>
    </nc>
    <odxf/>
    <ndxf/>
  </rcc>
  <rcc rId="3130" sId="8" odxf="1" dxf="1" numFmtId="4">
    <nc r="AS75">
      <v>0</v>
    </nc>
    <odxf/>
    <ndxf/>
  </rcc>
  <rcc rId="3131" sId="8" odxf="1" dxf="1" numFmtId="4">
    <nc r="AS76">
      <v>0</v>
    </nc>
    <odxf/>
    <ndxf/>
  </rcc>
  <rcc rId="3132" sId="8" odxf="1" dxf="1" numFmtId="4">
    <nc r="AS77">
      <v>0</v>
    </nc>
    <odxf/>
    <ndxf/>
  </rcc>
  <rcc rId="3133" sId="8" odxf="1" dxf="1" numFmtId="4">
    <nc r="AS78">
      <v>0</v>
    </nc>
    <odxf/>
    <ndxf/>
  </rcc>
  <rcc rId="3134" sId="8" odxf="1" dxf="1" numFmtId="4">
    <nc r="AS79">
      <v>0</v>
    </nc>
    <odxf/>
    <ndxf/>
  </rcc>
  <rcc rId="3135" sId="8" odxf="1" dxf="1" numFmtId="4">
    <nc r="AS80">
      <v>0</v>
    </nc>
    <odxf/>
    <ndxf/>
  </rcc>
  <rcc rId="3136" sId="8" odxf="1" dxf="1" numFmtId="4">
    <nc r="AS81">
      <v>0</v>
    </nc>
    <odxf/>
    <ndxf/>
  </rcc>
  <rcc rId="3137" sId="8" odxf="1" dxf="1" numFmtId="4">
    <nc r="AT74">
      <v>0</v>
    </nc>
    <odxf/>
    <ndxf/>
  </rcc>
  <rcc rId="3138" sId="8" odxf="1" dxf="1" numFmtId="4">
    <nc r="AT75">
      <v>0</v>
    </nc>
    <odxf/>
    <ndxf/>
  </rcc>
  <rcc rId="3139" sId="8" odxf="1" dxf="1" numFmtId="4">
    <nc r="AT76">
      <v>0</v>
    </nc>
    <odxf/>
    <ndxf/>
  </rcc>
  <rcc rId="3140" sId="8" odxf="1" dxf="1" numFmtId="4">
    <nc r="AT77">
      <v>0</v>
    </nc>
    <odxf/>
    <ndxf/>
  </rcc>
  <rcc rId="3141" sId="8" odxf="1" dxf="1" numFmtId="4">
    <nc r="AT78">
      <v>0</v>
    </nc>
    <odxf/>
    <ndxf/>
  </rcc>
  <rcc rId="3142" sId="8" odxf="1" dxf="1" numFmtId="4">
    <nc r="AT79">
      <v>0</v>
    </nc>
    <odxf/>
    <ndxf/>
  </rcc>
  <rcc rId="3143" sId="8" odxf="1" dxf="1" numFmtId="4">
    <nc r="AT80">
      <v>0</v>
    </nc>
    <odxf/>
    <ndxf/>
  </rcc>
  <rcc rId="3144" sId="8" odxf="1" dxf="1" numFmtId="4">
    <nc r="AT81">
      <v>0</v>
    </nc>
    <odxf/>
    <ndxf/>
  </rcc>
  <rcc rId="3145" sId="8" odxf="1" dxf="1" numFmtId="4">
    <nc r="AV74">
      <v>0</v>
    </nc>
    <odxf/>
    <ndxf/>
  </rcc>
  <rcc rId="3146" sId="8" odxf="1" dxf="1" numFmtId="4">
    <nc r="AV75">
      <v>0</v>
    </nc>
    <odxf/>
    <ndxf/>
  </rcc>
  <rcc rId="3147" sId="8" odxf="1" dxf="1" numFmtId="4">
    <nc r="AV76">
      <v>0</v>
    </nc>
    <odxf/>
    <ndxf/>
  </rcc>
  <rcc rId="3148" sId="8" odxf="1" dxf="1" numFmtId="4">
    <nc r="AV77">
      <v>0</v>
    </nc>
    <odxf/>
    <ndxf/>
  </rcc>
  <rcc rId="3149" sId="8" odxf="1" dxf="1" numFmtId="4">
    <nc r="AV78">
      <v>0</v>
    </nc>
    <odxf/>
    <ndxf/>
  </rcc>
  <rcc rId="3150" sId="8" odxf="1" dxf="1" numFmtId="4">
    <nc r="AV79">
      <v>0</v>
    </nc>
    <odxf/>
    <ndxf/>
  </rcc>
  <rcc rId="3151" sId="8" odxf="1" dxf="1" numFmtId="4">
    <nc r="AV80">
      <v>0</v>
    </nc>
    <odxf/>
    <ndxf/>
  </rcc>
  <rcc rId="3152" sId="8" odxf="1" dxf="1" numFmtId="4">
    <nc r="AV81">
      <v>0</v>
    </nc>
    <odxf/>
    <ndxf/>
  </rcc>
  <rcc rId="3153" sId="8" odxf="1" dxf="1" numFmtId="4">
    <nc r="AW74">
      <v>0</v>
    </nc>
    <odxf/>
    <ndxf/>
  </rcc>
  <rcc rId="3154" sId="8" odxf="1" dxf="1" numFmtId="4">
    <nc r="AW75">
      <v>0</v>
    </nc>
    <odxf/>
    <ndxf/>
  </rcc>
  <rcc rId="3155" sId="8" odxf="1" dxf="1" numFmtId="4">
    <nc r="AW76">
      <v>0</v>
    </nc>
    <odxf/>
    <ndxf/>
  </rcc>
  <rcc rId="3156" sId="8" odxf="1" dxf="1" numFmtId="4">
    <nc r="AW77">
      <v>0</v>
    </nc>
    <odxf/>
    <ndxf/>
  </rcc>
  <rcc rId="3157" sId="8" odxf="1" dxf="1" numFmtId="4">
    <nc r="AW78">
      <v>0</v>
    </nc>
    <odxf/>
    <ndxf/>
  </rcc>
  <rcc rId="3158" sId="8" odxf="1" dxf="1" numFmtId="4">
    <nc r="AW79">
      <v>0</v>
    </nc>
    <odxf/>
    <ndxf/>
  </rcc>
  <rcc rId="3159" sId="8" odxf="1" dxf="1" numFmtId="4">
    <nc r="AW80">
      <v>0</v>
    </nc>
    <odxf/>
    <ndxf/>
  </rcc>
  <rcc rId="3160" sId="8" odxf="1" dxf="1" numFmtId="4">
    <nc r="AW81">
      <v>0</v>
    </nc>
    <odxf/>
    <ndxf/>
  </rcc>
  <rcc rId="3161" sId="8" odxf="1" dxf="1" numFmtId="4">
    <nc r="AX70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2" sId="8" odxf="1" dxf="1" numFmtId="4">
    <nc r="AX71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3" sId="8" odxf="1" dxf="1" numFmtId="4">
    <nc r="AX72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4" sId="8" odxf="1" dxf="1" numFmtId="4">
    <nc r="AX73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5" sId="8" odxf="1" dxf="1" numFmtId="4">
    <nc r="AX7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6" sId="8" odxf="1" dxf="1" numFmtId="4">
    <nc r="AX7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7" sId="8" odxf="1" dxf="1" numFmtId="4">
    <nc r="AX7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8" sId="8" odxf="1" dxf="1" numFmtId="4">
    <nc r="AX7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9" sId="8" odxf="1" dxf="1" numFmtId="4">
    <nc r="AY74">
      <v>0</v>
    </nc>
    <odxf/>
    <ndxf/>
  </rcc>
  <rcc rId="3170" sId="8" odxf="1" dxf="1" numFmtId="4">
    <nc r="AY75">
      <v>0</v>
    </nc>
    <odxf/>
    <ndxf/>
  </rcc>
  <rcc rId="3171" sId="8" odxf="1" dxf="1" numFmtId="4">
    <nc r="AY76">
      <v>0</v>
    </nc>
    <odxf/>
    <ndxf/>
  </rcc>
  <rcc rId="3172" sId="8" odxf="1" dxf="1" numFmtId="4">
    <nc r="AY77">
      <v>0</v>
    </nc>
    <odxf/>
    <ndxf/>
  </rcc>
  <rcc rId="3173" sId="8" odxf="1" dxf="1" numFmtId="4">
    <nc r="AY78">
      <v>0</v>
    </nc>
    <odxf/>
    <ndxf/>
  </rcc>
  <rcc rId="3174" sId="8" odxf="1" dxf="1" numFmtId="4">
    <nc r="AY79">
      <v>0</v>
    </nc>
    <odxf/>
    <ndxf/>
  </rcc>
  <rcc rId="3175" sId="8" odxf="1" dxf="1" numFmtId="4">
    <nc r="AY80">
      <v>0</v>
    </nc>
    <odxf/>
    <ndxf/>
  </rcc>
  <rcc rId="3176" sId="8" odxf="1" dxf="1" numFmtId="4">
    <nc r="AY81">
      <v>0</v>
    </nc>
    <odxf/>
    <ndxf/>
  </rcc>
  <rcc rId="3177" sId="8" odxf="1" dxf="1" numFmtId="4">
    <nc r="AZ74">
      <v>0</v>
    </nc>
    <odxf/>
    <ndxf/>
  </rcc>
  <rcc rId="3178" sId="8" odxf="1" dxf="1" numFmtId="4">
    <nc r="AZ75">
      <v>0</v>
    </nc>
    <odxf/>
    <ndxf/>
  </rcc>
  <rcc rId="3179" sId="8" odxf="1" dxf="1" numFmtId="4">
    <nc r="AZ76">
      <v>0</v>
    </nc>
    <odxf/>
    <ndxf/>
  </rcc>
  <rcc rId="3180" sId="8" odxf="1" dxf="1" numFmtId="4">
    <nc r="AZ77">
      <v>0</v>
    </nc>
    <odxf/>
    <ndxf/>
  </rcc>
  <rcc rId="3181" sId="8" odxf="1" dxf="1" numFmtId="4">
    <nc r="AZ78">
      <v>0</v>
    </nc>
    <odxf/>
    <ndxf/>
  </rcc>
  <rcc rId="3182" sId="8" odxf="1" dxf="1" numFmtId="4">
    <nc r="AZ79">
      <v>0</v>
    </nc>
    <odxf/>
    <ndxf/>
  </rcc>
  <rcc rId="3183" sId="8" odxf="1" dxf="1" numFmtId="4">
    <nc r="AZ80">
      <v>0</v>
    </nc>
    <odxf/>
    <ndxf/>
  </rcc>
  <rcc rId="3184" sId="8" odxf="1" dxf="1" numFmtId="4">
    <nc r="AZ81">
      <v>0</v>
    </nc>
    <odxf/>
    <ndxf/>
  </rcc>
  <rcc rId="3185" sId="8">
    <oc r="O49">
      <f>SUM(O50:O73)</f>
    </oc>
    <nc r="O49">
      <f>SUM(O50:O81)</f>
    </nc>
  </rcc>
  <rcc rId="3186" sId="8">
    <oc r="P49">
      <f>SUM(P50:P73)</f>
    </oc>
    <nc r="P49">
      <f>SUM(P50:P81)</f>
    </nc>
  </rcc>
  <rcc rId="3187" sId="8">
    <oc r="Q49">
      <f>SUM(Q50:Q73)</f>
    </oc>
    <nc r="Q49">
      <f>SUM(Q50:Q81)</f>
    </nc>
  </rcc>
  <rcc rId="3188" sId="8">
    <oc r="R49">
      <f>SUM(R50:R73)</f>
    </oc>
    <nc r="R49">
      <f>SUM(R50:R81)</f>
    </nc>
  </rcc>
  <rcc rId="3189" sId="8">
    <oc r="S49">
      <f>SUM(S50:S73)</f>
    </oc>
    <nc r="S49">
      <f>SUM(S50:S81)</f>
    </nc>
  </rcc>
  <rcc rId="3190" sId="8">
    <oc r="T49">
      <f>SUM(T50:T73)</f>
    </oc>
    <nc r="T49">
      <f>SUM(T50:T81)</f>
    </nc>
  </rcc>
  <rcc rId="3191" sId="8">
    <oc r="U49">
      <f>SUM(U50:U73)</f>
    </oc>
    <nc r="U49">
      <f>SUM(U50:U81)</f>
    </nc>
  </rcc>
  <rcc rId="3192" sId="8">
    <oc r="V49">
      <f>SUM(V50:V73)</f>
    </oc>
    <nc r="V49">
      <f>SUM(V50:V81)</f>
    </nc>
  </rcc>
  <rcc rId="3193" sId="8">
    <oc r="W49">
      <f>SUM(W50:W73)</f>
    </oc>
    <nc r="W49">
      <f>SUM(W50:W81)</f>
    </nc>
  </rcc>
  <rcc rId="3194" sId="8">
    <oc r="X49">
      <f>SUM(X50:X73)</f>
    </oc>
    <nc r="X49">
      <f>SUM(X50:X81)</f>
    </nc>
  </rcc>
  <rcc rId="3195" sId="8">
    <oc r="Y49">
      <f>SUM(Y50:Y73)</f>
    </oc>
    <nc r="Y49">
      <f>SUM(Y50:Y81)</f>
    </nc>
  </rcc>
  <rcc rId="3196" sId="8">
    <oc r="Z49">
      <f>SUM(Z50:Z73)</f>
    </oc>
    <nc r="Z49">
      <f>SUM(Z50:Z81)</f>
    </nc>
  </rcc>
  <rcc rId="3197" sId="8">
    <oc r="AA49">
      <f>SUM(AA50:AA73)</f>
    </oc>
    <nc r="AA49">
      <f>SUM(AA50:AA81)</f>
    </nc>
  </rcc>
  <rcc rId="3198" sId="8">
    <oc r="AB49">
      <f>SUM(AB50:AB73)</f>
    </oc>
    <nc r="AB49">
      <f>SUM(AB50:AB81)</f>
    </nc>
  </rcc>
  <rcc rId="3199" sId="8">
    <oc r="AC49">
      <f>SUM(AC50:AC73)</f>
    </oc>
    <nc r="AC49">
      <f>SUM(AC50:AC81)</f>
    </nc>
  </rcc>
  <rcc rId="3200" sId="8">
    <oc r="AD49">
      <f>SUM(AD50:AD73)</f>
    </oc>
    <nc r="AD49">
      <f>SUM(AD50:AD81)</f>
    </nc>
  </rcc>
  <rcc rId="3201" sId="8">
    <oc r="AE49">
      <f>SUM(AE50:AE73)</f>
    </oc>
    <nc r="AE49">
      <f>SUM(AE50:AE81)</f>
    </nc>
  </rcc>
  <rcc rId="3202" sId="8">
    <oc r="AF49">
      <f>SUM(AF50:AF73)</f>
    </oc>
    <nc r="AF49">
      <f>SUM(AF50:AF81)</f>
    </nc>
  </rcc>
  <rcc rId="3203" sId="8">
    <oc r="AG49">
      <f>SUM(AG50:AG73)</f>
    </oc>
    <nc r="AG49">
      <f>SUM(AG50:AG81)</f>
    </nc>
  </rcc>
  <rcc rId="3204" sId="8">
    <oc r="AH49">
      <f>SUM(AH50:AH73)</f>
    </oc>
    <nc r="AH49">
      <f>SUM(AH50:AH81)</f>
    </nc>
  </rcc>
  <rcc rId="3205" sId="8">
    <oc r="AI49">
      <f>SUM(AI50:AI73)</f>
    </oc>
    <nc r="AI49">
      <f>SUM(AI50:AI81)</f>
    </nc>
  </rcc>
  <rcc rId="3206" sId="8">
    <oc r="AJ49">
      <f>SUM(AJ50:AJ73)</f>
    </oc>
    <nc r="AJ49">
      <f>SUM(AJ50:AJ81)</f>
    </nc>
  </rcc>
  <rcc rId="3207" sId="8">
    <oc r="AK49">
      <f>SUM(AK50:AK73)</f>
    </oc>
    <nc r="AK49">
      <f>SUM(AK50:AK81)</f>
    </nc>
  </rcc>
  <rcc rId="3208" sId="8">
    <oc r="AL49">
      <f>SUM(AL50:AL73)</f>
    </oc>
    <nc r="AL49">
      <f>SUM(AL50:AL81)</f>
    </nc>
  </rcc>
  <rcc rId="3209" sId="8">
    <oc r="AM49">
      <f>SUM(AM50:AM73)</f>
    </oc>
    <nc r="AM49">
      <f>SUM(AM50:AM81)</f>
    </nc>
  </rcc>
  <rcc rId="3210" sId="8">
    <oc r="AN49">
      <f>SUM(AN50:AN73)</f>
    </oc>
    <nc r="AN49">
      <f>SUM(AN50:AN81)</f>
    </nc>
  </rcc>
  <rcc rId="3211" sId="8">
    <oc r="AO49">
      <f>SUM(AO50:AO73)</f>
    </oc>
    <nc r="AO49">
      <f>SUM(AO50:AO81)</f>
    </nc>
  </rcc>
  <rcc rId="3212" sId="8">
    <oc r="AP49">
      <f>SUM(AP50:AP73)</f>
    </oc>
    <nc r="AP49">
      <f>SUM(AP50:AP81)</f>
    </nc>
  </rcc>
  <rcc rId="3213" sId="8">
    <oc r="AQ49">
      <f>SUM(AQ50:AQ73)</f>
    </oc>
    <nc r="AQ49">
      <f>SUM(AQ50:AQ81)</f>
    </nc>
  </rcc>
  <rcc rId="3214" sId="8">
    <oc r="AR49">
      <f>SUM(AR50:AR73)</f>
    </oc>
    <nc r="AR49">
      <f>SUM(AR50:AR81)</f>
    </nc>
  </rcc>
  <rcc rId="3215" sId="8">
    <oc r="AS49">
      <f>SUM(AS50:AS73)</f>
    </oc>
    <nc r="AS49">
      <f>SUM(AS50:AS81)</f>
    </nc>
  </rcc>
  <rcc rId="3216" sId="8">
    <oc r="AT49">
      <f>SUM(AT50:AT73)</f>
    </oc>
    <nc r="AT49">
      <f>SUM(AT50:AT81)</f>
    </nc>
  </rcc>
  <rcc rId="3217" sId="8">
    <oc r="AU49">
      <f>SUM(AU50:AU73)</f>
    </oc>
    <nc r="AU49">
      <f>SUM(AU50:AU81)</f>
    </nc>
  </rcc>
  <rcc rId="3218" sId="8">
    <oc r="AV49">
      <f>SUM(AV50:AV73)</f>
    </oc>
    <nc r="AV49">
      <f>SUM(AV50:AV81)</f>
    </nc>
  </rcc>
  <rcc rId="3219" sId="8">
    <oc r="AW49">
      <f>SUM(AW50:AW73)</f>
    </oc>
    <nc r="AW49">
      <f>SUM(AW50:AW81)</f>
    </nc>
  </rcc>
  <rcc rId="3220" sId="8">
    <oc r="AX49">
      <f>SUM(AX50:AX73)</f>
    </oc>
    <nc r="AX49">
      <f>SUM(AX50:AX81)</f>
    </nc>
  </rcc>
  <rcc rId="3221" sId="8">
    <oc r="AY49">
      <f>SUM(AY50:AY73)</f>
    </oc>
    <nc r="AY49">
      <f>SUM(AY50:AY81)</f>
    </nc>
  </rcc>
  <rcc rId="3222" sId="8">
    <oc r="AZ49">
      <f>SUM(AZ50:AZ73)</f>
    </oc>
    <nc r="AZ49">
      <f>SUM(AZ50:AZ81)</f>
    </nc>
  </rcc>
  <rcc rId="3223" sId="8">
    <oc r="BA49">
      <f>SUM(BA50:BA73)</f>
    </oc>
    <nc r="BA49">
      <f>SUM(BA50:BA81)</f>
    </nc>
  </rcc>
  <rcc rId="3224" sId="8">
    <oc r="BB49">
      <f>SUM(BB50:BB73)</f>
    </oc>
    <nc r="BB49">
      <f>SUM(BB50:BB81)</f>
    </nc>
  </rcc>
  <rcc rId="3225" sId="8">
    <oc r="BC49">
      <f>SUM(BC50:BC73)</f>
    </oc>
    <nc r="BC49">
      <f>SUM(BC50:BC81)</f>
    </nc>
  </rcc>
  <rcc rId="3226" sId="8">
    <oc r="BD49">
      <f>SUM(BD50:BD73)</f>
    </oc>
    <nc r="BD49">
      <f>SUM(BD50:BD81)</f>
    </nc>
  </rcc>
  <rcc rId="3227" sId="8">
    <oc r="BE49">
      <f>SUM(BE50:BE73)</f>
    </oc>
    <nc r="BE49">
      <f>SUM(BE50:BE81)</f>
    </nc>
  </rcc>
  <rcc rId="3228" sId="8">
    <oc r="BF49">
      <f>SUM(BF50:BF73)</f>
    </oc>
    <nc r="BF49">
      <f>SUM(BF50:BF81)</f>
    </nc>
  </rcc>
  <rcc rId="3229" sId="8">
    <oc r="BG49">
      <f>SUM(BG50:BG73)</f>
    </oc>
    <nc r="BG49">
      <f>SUM(BG50:BG81)</f>
    </nc>
  </rcc>
  <rcc rId="3230" sId="8">
    <oc r="BH49">
      <f>SUM(BH50:BH73)</f>
    </oc>
    <nc r="BH49">
      <f>SUM(BH50:BH81)</f>
    </nc>
  </rcc>
  <rcc rId="3231" sId="8" numFmtId="4">
    <oc r="BB51">
      <v>0</v>
    </oc>
    <nc r="BB51">
      <f>AT51+AL51+AD51+V51+N51</f>
    </nc>
  </rcc>
  <rcc rId="3232" sId="8" numFmtId="4">
    <oc r="BB52">
      <v>0</v>
    </oc>
    <nc r="BB52">
      <f>AT52+AL52+AD52+V52+N52</f>
    </nc>
  </rcc>
  <rcc rId="3233" sId="8">
    <oc r="BB53">
      <f>AR53+0.43</f>
    </oc>
    <nc r="BB53">
      <f>AT53+AL53+AD53+V53+N53</f>
    </nc>
  </rcc>
  <rcc rId="3234" sId="8" odxf="1" dxf="1" numFmtId="4">
    <oc r="BB54">
      <v>0</v>
    </oc>
    <nc r="BB54">
      <f>AT54+AL54+AD54+V54+N54</f>
    </nc>
    <odxf>
      <numFmt numFmtId="169" formatCode="#,##0.00_ ;\-#,##0.00\ "/>
    </odxf>
    <ndxf>
      <numFmt numFmtId="2" formatCode="0.00"/>
    </ndxf>
  </rcc>
  <rcc rId="3235" sId="8" odxf="1" dxf="1" numFmtId="4">
    <oc r="BB55">
      <v>0</v>
    </oc>
    <nc r="BB55">
      <f>AT55+AL55+AD55+V55+N55</f>
    </nc>
    <odxf>
      <numFmt numFmtId="169" formatCode="#,##0.00_ ;\-#,##0.00\ "/>
    </odxf>
    <ndxf>
      <numFmt numFmtId="2" formatCode="0.00"/>
    </ndxf>
  </rcc>
  <rcc rId="3236" sId="8">
    <oc r="BB56">
      <f>AL56+0.51</f>
    </oc>
    <nc r="BB56">
      <f>AT56+AL56+AD56+V56+N56</f>
    </nc>
  </rcc>
  <rcc rId="3237" sId="8">
    <oc r="BB57">
      <f>AJ57+0.88</f>
    </oc>
    <nc r="BB57">
      <f>AT57+AL57+AD57+V57+N57</f>
    </nc>
  </rcc>
  <rcc rId="3238" sId="8" odxf="1" dxf="1" numFmtId="4">
    <oc r="BB58">
      <v>0</v>
    </oc>
    <nc r="BB58">
      <f>AT58+AL58+AD58+V58+N58</f>
    </nc>
    <odxf>
      <numFmt numFmtId="169" formatCode="#,##0.00_ ;\-#,##0.00\ "/>
    </odxf>
    <ndxf>
      <numFmt numFmtId="2" formatCode="0.00"/>
    </ndxf>
  </rcc>
  <rcc rId="3239" sId="8" odxf="1" dxf="1" numFmtId="4">
    <oc r="BB59">
      <v>0</v>
    </oc>
    <nc r="BB59">
      <f>AT59+AL59+AD59+V59+N59</f>
    </nc>
    <odxf>
      <numFmt numFmtId="169" formatCode="#,##0.00_ ;\-#,##0.00\ "/>
    </odxf>
    <ndxf>
      <numFmt numFmtId="2" formatCode="0.00"/>
    </ndxf>
  </rcc>
  <rcc rId="3240" sId="8" odxf="1" dxf="1" numFmtId="4">
    <oc r="BB60">
      <v>0</v>
    </oc>
    <nc r="BB60">
      <f>AT60+AL60+AD60+V60+N60</f>
    </nc>
    <odxf>
      <numFmt numFmtId="169" formatCode="#,##0.00_ ;\-#,##0.00\ "/>
    </odxf>
    <ndxf>
      <numFmt numFmtId="2" formatCode="0.00"/>
    </ndxf>
  </rcc>
  <rcc rId="3241" sId="8" odxf="1" dxf="1" numFmtId="4">
    <oc r="BB61">
      <v>0</v>
    </oc>
    <nc r="BB61">
      <f>AT61+AL61+AD61+V61+N61</f>
    </nc>
    <odxf>
      <numFmt numFmtId="169" formatCode="#,##0.00_ ;\-#,##0.00\ "/>
    </odxf>
    <ndxf>
      <numFmt numFmtId="2" formatCode="0.00"/>
    </ndxf>
  </rcc>
  <rcc rId="3242" sId="8" odxf="1" dxf="1" numFmtId="4">
    <oc r="BB62">
      <v>0</v>
    </oc>
    <nc r="BB62">
      <f>AT62+AL62+AD62+V62+N62</f>
    </nc>
    <odxf>
      <numFmt numFmtId="169" formatCode="#,##0.00_ ;\-#,##0.00\ "/>
    </odxf>
    <ndxf>
      <numFmt numFmtId="2" formatCode="0.00"/>
    </ndxf>
  </rcc>
  <rcc rId="3243" sId="8" odxf="1" dxf="1" numFmtId="4">
    <oc r="BB63">
      <v>0</v>
    </oc>
    <nc r="BB63">
      <f>AT63+AL63+AD63+V63+N63</f>
    </nc>
    <odxf>
      <numFmt numFmtId="169" formatCode="#,##0.00_ ;\-#,##0.00\ "/>
    </odxf>
    <ndxf>
      <numFmt numFmtId="2" formatCode="0.00"/>
    </ndxf>
  </rcc>
  <rcc rId="3244" sId="8" odxf="1" dxf="1" numFmtId="4">
    <oc r="BB64">
      <v>0</v>
    </oc>
    <nc r="BB64">
      <f>AT64+AL64+AD64+V64+N64</f>
    </nc>
    <odxf>
      <numFmt numFmtId="169" formatCode="#,##0.00_ ;\-#,##0.00\ "/>
    </odxf>
    <ndxf>
      <numFmt numFmtId="2" formatCode="0.00"/>
    </ndxf>
  </rcc>
  <rcc rId="3245" sId="8" odxf="1" dxf="1" numFmtId="4">
    <oc r="BB65">
      <v>0</v>
    </oc>
    <nc r="BB65">
      <f>AT65+AL65+AD65+V65+N65</f>
    </nc>
    <odxf>
      <numFmt numFmtId="169" formatCode="#,##0.00_ ;\-#,##0.00\ "/>
    </odxf>
    <ndxf>
      <numFmt numFmtId="2" formatCode="0.00"/>
    </ndxf>
  </rcc>
  <rcc rId="3246" sId="8" odxf="1" dxf="1" numFmtId="4">
    <oc r="BB66">
      <v>0</v>
    </oc>
    <nc r="BB66">
      <f>AT66+AL66+AD66+V66+N66</f>
    </nc>
    <odxf>
      <numFmt numFmtId="169" formatCode="#,##0.00_ ;\-#,##0.00\ "/>
    </odxf>
    <ndxf>
      <numFmt numFmtId="2" formatCode="0.00"/>
    </ndxf>
  </rcc>
  <rcc rId="3247" sId="8" odxf="1" dxf="1" numFmtId="4">
    <oc r="BB67">
      <v>0</v>
    </oc>
    <nc r="BB67">
      <f>AT67+AL67+AD67+V67+N67</f>
    </nc>
    <odxf>
      <numFmt numFmtId="169" formatCode="#,##0.00_ ;\-#,##0.00\ "/>
    </odxf>
    <ndxf>
      <numFmt numFmtId="2" formatCode="0.00"/>
    </ndxf>
  </rcc>
  <rcc rId="3248" sId="8" odxf="1" dxf="1" numFmtId="4">
    <oc r="BB68">
      <v>0</v>
    </oc>
    <nc r="BB68">
      <f>AT68+AL68+AD68+V68+N68</f>
    </nc>
    <odxf>
      <numFmt numFmtId="169" formatCode="#,##0.00_ ;\-#,##0.00\ "/>
    </odxf>
    <ndxf>
      <numFmt numFmtId="2" formatCode="0.00"/>
    </ndxf>
  </rcc>
  <rcc rId="3249" sId="8" odxf="1" dxf="1" numFmtId="4">
    <oc r="BB69">
      <v>0</v>
    </oc>
    <nc r="BB69">
      <f>AT69+AL69+AD69+V69+N69</f>
    </nc>
    <odxf>
      <numFmt numFmtId="169" formatCode="#,##0.00_ ;\-#,##0.00\ "/>
    </odxf>
    <ndxf>
      <numFmt numFmtId="2" formatCode="0.00"/>
    </ndxf>
  </rcc>
  <rcc rId="3250" sId="8" odxf="1" dxf="1" numFmtId="4">
    <oc r="BB70">
      <v>0</v>
    </oc>
    <nc r="BB70">
      <f>AT70+AL70+AD70+V70+N70</f>
    </nc>
    <odxf>
      <numFmt numFmtId="169" formatCode="#,##0.00_ ;\-#,##0.00\ "/>
    </odxf>
    <ndxf>
      <numFmt numFmtId="2" formatCode="0.00"/>
    </ndxf>
  </rcc>
  <rcc rId="3251" sId="8" odxf="1" dxf="1" numFmtId="4">
    <oc r="BB71">
      <v>0</v>
    </oc>
    <nc r="BB71">
      <f>AT71+AL71+AD71+V71+N71</f>
    </nc>
    <odxf>
      <numFmt numFmtId="169" formatCode="#,##0.00_ ;\-#,##0.00\ "/>
    </odxf>
    <ndxf>
      <numFmt numFmtId="2" formatCode="0.00"/>
    </ndxf>
  </rcc>
  <rcc rId="3252" sId="8" odxf="1" dxf="1" numFmtId="4">
    <oc r="BB72">
      <v>0</v>
    </oc>
    <nc r="BB72">
      <f>AT72+AL72+AD72+V72+N72</f>
    </nc>
    <odxf>
      <numFmt numFmtId="169" formatCode="#,##0.00_ ;\-#,##0.00\ "/>
    </odxf>
    <ndxf>
      <numFmt numFmtId="2" formatCode="0.00"/>
    </ndxf>
  </rcc>
  <rcc rId="3253" sId="8" odxf="1" dxf="1" numFmtId="4">
    <oc r="BB73">
      <v>0</v>
    </oc>
    <nc r="BB73">
      <f>AT73+AL73+AD73+V73+N73</f>
    </nc>
    <odxf>
      <numFmt numFmtId="169" formatCode="#,##0.00_ ;\-#,##0.00\ "/>
    </odxf>
    <ndxf>
      <numFmt numFmtId="2" formatCode="0.00"/>
    </ndxf>
  </rcc>
  <rcc rId="3254" sId="8" odxf="1" dxf="1">
    <nc r="BB74">
      <f>AT74+AL74+AD74+V74+N74</f>
    </nc>
    <odxf>
      <numFmt numFmtId="169" formatCode="#,##0.00_ ;\-#,##0.00\ "/>
    </odxf>
    <ndxf>
      <numFmt numFmtId="2" formatCode="0.00"/>
    </ndxf>
  </rcc>
  <rcc rId="3255" sId="8" odxf="1" dxf="1">
    <nc r="BB75">
      <f>AT75+AL75+AD75+V75+N75</f>
    </nc>
    <odxf>
      <numFmt numFmtId="169" formatCode="#,##0.00_ ;\-#,##0.00\ "/>
    </odxf>
    <ndxf>
      <numFmt numFmtId="2" formatCode="0.00"/>
    </ndxf>
  </rcc>
  <rcc rId="3256" sId="8" odxf="1" dxf="1">
    <nc r="BB76">
      <f>AT76+AL76+AD76+V76+N76</f>
    </nc>
    <odxf>
      <numFmt numFmtId="169" formatCode="#,##0.00_ ;\-#,##0.00\ "/>
    </odxf>
    <ndxf>
      <numFmt numFmtId="2" formatCode="0.00"/>
    </ndxf>
  </rcc>
  <rcc rId="3257" sId="8" odxf="1" dxf="1">
    <nc r="BB77">
      <f>AT77+AL77+AD77+V77+N77</f>
    </nc>
    <odxf>
      <numFmt numFmtId="169" formatCode="#,##0.00_ ;\-#,##0.00\ "/>
    </odxf>
    <ndxf>
      <numFmt numFmtId="2" formatCode="0.00"/>
    </ndxf>
  </rcc>
  <rcc rId="3258" sId="8" odxf="1" dxf="1">
    <nc r="BB78">
      <f>AT78+AL78+AD78+V78+N78</f>
    </nc>
    <odxf>
      <numFmt numFmtId="169" formatCode="#,##0.00_ ;\-#,##0.00\ "/>
    </odxf>
    <ndxf>
      <numFmt numFmtId="2" formatCode="0.00"/>
    </ndxf>
  </rcc>
  <rcc rId="3259" sId="8" odxf="1" dxf="1">
    <nc r="BB79">
      <f>AT79+AL79+AD79+V79+N79</f>
    </nc>
    <odxf>
      <numFmt numFmtId="169" formatCode="#,##0.00_ ;\-#,##0.00\ "/>
    </odxf>
    <ndxf>
      <numFmt numFmtId="2" formatCode="0.00"/>
    </ndxf>
  </rcc>
  <rcc rId="3260" sId="8" odxf="1" dxf="1">
    <nc r="BB80">
      <f>AT80+AL80+AD80+V80+N80</f>
    </nc>
    <odxf>
      <numFmt numFmtId="169" formatCode="#,##0.00_ ;\-#,##0.00\ "/>
    </odxf>
    <ndxf>
      <numFmt numFmtId="2" formatCode="0.00"/>
    </ndxf>
  </rcc>
  <rcc rId="3261" sId="8" odxf="1" dxf="1">
    <nc r="BB81">
      <f>AT81+AL81+AD81+V81+N81</f>
    </nc>
    <odxf>
      <numFmt numFmtId="169" formatCode="#,##0.00_ ;\-#,##0.00\ "/>
    </odxf>
    <ndxf>
      <numFmt numFmtId="2" formatCode="0.00"/>
    </ndxf>
  </rcc>
  <rcc rId="3262" sId="8" numFmtId="4">
    <oc r="BC51">
      <v>0.27</v>
    </oc>
    <nc r="BC51">
      <f>AU51+AM51+AE51+W51+O51</f>
    </nc>
  </rcc>
  <rcc rId="3263" sId="8" numFmtId="4">
    <oc r="BC52">
      <v>0.88871</v>
    </oc>
    <nc r="BC52">
      <f>AU52+AM52+AE52+W52+O52</f>
    </nc>
  </rcc>
  <rcc rId="3264" sId="8" numFmtId="4">
    <oc r="BC53">
      <v>5.2083999999999998E-2</v>
    </oc>
    <nc r="BC53">
      <f>AU53+AM53+AE53+W53+O53</f>
    </nc>
  </rcc>
  <rcc rId="3265" sId="8" odxf="1" dxf="1" numFmtId="4">
    <oc r="BC54">
      <v>1.1255416</v>
    </oc>
    <nc r="BC54">
      <f>AU54+AM54+AE54+W54+O54</f>
    </nc>
    <odxf/>
    <ndxf/>
  </rcc>
  <rcc rId="3266" sId="8" odxf="1" dxf="1" numFmtId="4">
    <oc r="BC55">
      <v>1.135416</v>
    </oc>
    <nc r="BC55">
      <f>AU55+AM55+AE55+W55+O55</f>
    </nc>
    <odxf/>
    <ndxf/>
  </rcc>
  <rcc rId="3267" sId="8" numFmtId="4">
    <oc r="BC56">
      <v>0.14687500000000001</v>
    </oc>
    <nc r="BC56">
      <f>AU56+AM56+AE56+W56+O56</f>
    </nc>
  </rcc>
  <rcc rId="3268" sId="8" numFmtId="4">
    <oc r="BC57">
      <v>0.16322999999999999</v>
    </oc>
    <nc r="BC57">
      <f>AU57+AM57+AE57+W57+O57</f>
    </nc>
  </rcc>
  <rcc rId="3269" sId="8" numFmtId="4">
    <oc r="BC58">
      <v>0.58453124999999995</v>
    </oc>
    <nc r="BC58">
      <f>AU58+AM58+AE58+W58+O58</f>
    </nc>
  </rcc>
  <rcc rId="3270" sId="8" odxf="1" dxf="1" numFmtId="4">
    <oc r="BC59">
      <v>0.438339225</v>
    </oc>
    <nc r="BC59">
      <f>AU59+AM59+AE59+W59+O59</f>
    </nc>
    <odxf>
      <numFmt numFmtId="169" formatCode="#,##0.00_ ;\-#,##0.00\ "/>
    </odxf>
    <ndxf>
      <numFmt numFmtId="2" formatCode="0.00"/>
    </ndxf>
  </rcc>
  <rcc rId="3271" sId="8" odxf="1" dxf="1" numFmtId="4">
    <oc r="BC60">
      <v>0.80963474999999996</v>
    </oc>
    <nc r="BC60">
      <f>AU60+AM60+AE60+W60+O60</f>
    </nc>
    <odxf>
      <numFmt numFmtId="169" formatCode="#,##0.00_ ;\-#,##0.00\ "/>
    </odxf>
    <ndxf>
      <numFmt numFmtId="2" formatCode="0.00"/>
    </ndxf>
  </rcc>
  <rcc rId="3272" sId="8" odxf="1" dxf="1" numFmtId="4">
    <oc r="BC61">
      <v>0.98515200000000003</v>
    </oc>
    <nc r="BC61">
      <f>AU61+AM61+AE61+W61+O61</f>
    </nc>
    <odxf>
      <numFmt numFmtId="169" formatCode="#,##0.00_ ;\-#,##0.00\ "/>
    </odxf>
    <ndxf>
      <numFmt numFmtId="2" formatCode="0.00"/>
    </ndxf>
  </rcc>
  <rcc rId="3273" sId="8" odxf="1" dxf="1" numFmtId="4">
    <oc r="BC62">
      <v>0.74873279999999998</v>
    </oc>
    <nc r="BC62">
      <f>AU62+AM62+AE62+W62+O62</f>
    </nc>
    <odxf/>
    <ndxf/>
  </rcc>
  <rcc rId="3274" sId="8" odxf="1" dxf="1" numFmtId="4">
    <oc r="BC63">
      <v>0.255</v>
    </oc>
    <nc r="BC63">
      <f>AU63+AM63+AE63+W63+O63</f>
    </nc>
    <odxf/>
    <ndxf/>
  </rcc>
  <rcc rId="3275" sId="8" odxf="1" dxf="1" numFmtId="4">
    <oc r="BC64">
      <v>0.48480000000000001</v>
    </oc>
    <nc r="BC64">
      <f>AU64+AM64+AE64+W64+O64</f>
    </nc>
    <odxf/>
    <ndxf/>
  </rcc>
  <rcc rId="3276" sId="8" odxf="1" dxf="1" numFmtId="4">
    <oc r="BC65">
      <v>1.1395200000000001</v>
    </oc>
    <nc r="BC65">
      <f>AU65+AM65+AE65+W65+O65</f>
    </nc>
    <odxf/>
    <ndxf/>
  </rcc>
  <rcc rId="3277" sId="8" odxf="1" dxf="1" numFmtId="4">
    <oc r="BC66">
      <v>0.59499999999999997</v>
    </oc>
    <nc r="BC66">
      <f>AU66+AM66+AE66+W66+O66</f>
    </nc>
    <odxf/>
    <ndxf/>
  </rcc>
  <rcc rId="3278" sId="8" odxf="1" dxf="1" numFmtId="4">
    <oc r="BC67">
      <v>0.72299999999999998</v>
    </oc>
    <nc r="BC67">
      <f>AU67+AM67+AE67+W67+O67</f>
    </nc>
    <odxf/>
    <ndxf/>
  </rcc>
  <rcc rId="3279" sId="8" odxf="1" dxf="1" numFmtId="4">
    <oc r="BC68">
      <v>0.47699999999999998</v>
    </oc>
    <nc r="BC68">
      <f>AU68+AM68+AE68+W68+O68</f>
    </nc>
    <odxf/>
    <ndxf/>
  </rcc>
  <rcc rId="3280" sId="8" odxf="1" dxf="1" numFmtId="4">
    <oc r="BC69">
      <v>1.0660000000000001</v>
    </oc>
    <nc r="BC69">
      <f>AU69+AM69+AE69+W69+O69</f>
    </nc>
    <odxf/>
    <ndxf/>
  </rcc>
  <rcc rId="3281" sId="8" odxf="1" dxf="1" numFmtId="4">
    <oc r="BC70">
      <v>0.52100000000000002</v>
    </oc>
    <nc r="BC70">
      <f>AU70+AM70+AE70+W70+O70</f>
    </nc>
    <odxf/>
    <ndxf/>
  </rcc>
  <rcc rId="3282" sId="8" odxf="1" dxf="1" numFmtId="4">
    <oc r="BC71">
      <v>0.94</v>
    </oc>
    <nc r="BC71">
      <f>AU71+AM71+AE71+W71+O71</f>
    </nc>
    <odxf/>
    <ndxf/>
  </rcc>
  <rcc rId="3283" sId="8" odxf="1" dxf="1" numFmtId="4">
    <oc r="BC72">
      <v>0.32400000000000001</v>
    </oc>
    <nc r="BC72">
      <f>AU72+AM72+AE72+W72+O72</f>
    </nc>
    <odxf/>
    <ndxf/>
  </rcc>
  <rcc rId="3284" sId="8" odxf="1" dxf="1" numFmtId="4">
    <oc r="BC73">
      <v>0.24124999999999999</v>
    </oc>
    <nc r="BC73">
      <f>AU73+AM73+AE73+W73+O73</f>
    </nc>
    <odxf/>
    <ndxf/>
  </rcc>
  <rcc rId="3285" sId="8" odxf="1" dxf="1">
    <nc r="BC74">
      <f>AU74+AM74+AE74+W74+O74</f>
    </nc>
    <odxf/>
    <ndxf/>
  </rcc>
  <rcc rId="3286" sId="8" odxf="1" dxf="1">
    <nc r="BC75">
      <f>AU75+AM75+AE75+W75+O75</f>
    </nc>
    <odxf/>
    <ndxf/>
  </rcc>
  <rcc rId="3287" sId="8" odxf="1" dxf="1">
    <nc r="BC76">
      <f>AU76+AM76+AE76+W76+O76</f>
    </nc>
    <odxf/>
    <ndxf/>
  </rcc>
  <rcc rId="3288" sId="8" odxf="1" dxf="1">
    <nc r="BC77">
      <f>AU77+AM77+AE77+W77+O77</f>
    </nc>
    <odxf/>
    <ndxf/>
  </rcc>
  <rcc rId="3289" sId="8" odxf="1" dxf="1">
    <nc r="BC78">
      <f>AU78+AM78+AE78+W78+O78</f>
    </nc>
    <odxf/>
    <ndxf/>
  </rcc>
  <rcc rId="3290" sId="8" odxf="1" dxf="1">
    <nc r="BC79">
      <f>AU79+AM79+AE79+W79+O79</f>
    </nc>
    <odxf/>
    <ndxf/>
  </rcc>
  <rcc rId="3291" sId="8" odxf="1" dxf="1">
    <nc r="BC80">
      <f>AU80+AM80+AE80+W80+O80</f>
    </nc>
    <odxf/>
    <ndxf/>
  </rcc>
  <rcc rId="3292" sId="8" odxf="1" dxf="1">
    <nc r="BC81">
      <f>AU81+AM81+AE81+W81+O81</f>
    </nc>
    <odxf/>
    <ndxf/>
  </rcc>
  <rfmt sheetId="8" sqref="BD54" start="0" length="0">
    <dxf/>
  </rfmt>
  <rcc rId="3293" sId="8" numFmtId="4">
    <oc r="BF51">
      <v>0.248</v>
    </oc>
    <nc r="BF51">
      <f>AX51+AP51+AH51+Z51+R51</f>
    </nc>
  </rcc>
  <rcc rId="3294" sId="8" numFmtId="4">
    <oc r="BF52">
      <v>0.82650000000000001</v>
    </oc>
    <nc r="BF52">
      <f>AX52+AP52+AH52+Z52+R52</f>
    </nc>
  </rcc>
  <rcc rId="3295" sId="8" numFmtId="4">
    <oc r="BF53">
      <v>0.05</v>
    </oc>
    <nc r="BF53">
      <f>AX53+AP53+AH53+Z53+R53</f>
    </nc>
  </rcc>
  <rcc rId="3296" sId="8" odxf="1" dxf="1" numFmtId="4">
    <oc r="BF54">
      <v>1.0805199999999999</v>
    </oc>
    <nc r="BF54">
      <f>AX54+AP54+AH54+Z54+R54</f>
    </nc>
    <odxf/>
    <ndxf/>
  </rcc>
  <rcc rId="3297" sId="8" odxf="1" dxf="1" numFmtId="4">
    <oc r="BF55">
      <v>1.0900000000000001</v>
    </oc>
    <nc r="BF55">
      <f>AX55+AP55+AH55+Z55+R55</f>
    </nc>
    <odxf/>
    <ndxf/>
  </rcc>
  <rcc rId="3298" sId="8" numFmtId="4">
    <oc r="BF56">
      <v>0.14099999999999999</v>
    </oc>
    <nc r="BF56">
      <f>AX56+AP56+AH56+Z56+R56</f>
    </nc>
  </rcc>
  <rcc rId="3299" sId="8" numFmtId="4">
    <oc r="BF57">
      <v>0.15179999999999999</v>
    </oc>
    <nc r="BF57">
      <f>AX57+AP57+AH57+Z57+R57</f>
    </nc>
  </rcc>
  <rcc rId="3300" sId="8" numFmtId="4">
    <oc r="BF58">
      <v>0.56115000000000004</v>
    </oc>
    <nc r="BF58">
      <f>AX58+AP58+AH58+Z58+R58</f>
    </nc>
  </rcc>
  <rcc rId="3301" sId="8" odxf="1" dxf="1" numFmtId="4">
    <oc r="BF59">
      <v>0.71332499999999999</v>
    </oc>
    <nc r="BF59">
      <f>AX59+AP59+AH59+Z59+R59</f>
    </nc>
    <odxf>
      <numFmt numFmtId="169" formatCode="#,##0.00_ ;\-#,##0.00\ "/>
    </odxf>
    <ndxf>
      <numFmt numFmtId="2" formatCode="0.00"/>
    </ndxf>
  </rcc>
  <rcc rId="3302" sId="8" odxf="1" dxf="1" numFmtId="4">
    <oc r="BF60">
      <v>0.87057499999999999</v>
    </oc>
    <nc r="BF60">
      <f>AX60+AP60+AH60+Z60+R60</f>
    </nc>
    <odxf>
      <numFmt numFmtId="169" formatCode="#,##0.00_ ;\-#,##0.00\ "/>
    </odxf>
    <ndxf>
      <numFmt numFmtId="2" formatCode="0.00"/>
    </ndxf>
  </rcc>
  <rcc rId="3303" sId="8" odxf="1" dxf="1" numFmtId="4">
    <oc r="BF61">
      <v>1.0262</v>
    </oc>
    <nc r="BF61">
      <f>AX61+AP61+AH61+Z61+R61</f>
    </nc>
    <odxf>
      <numFmt numFmtId="169" formatCode="#,##0.00_ ;\-#,##0.00\ "/>
    </odxf>
    <ndxf>
      <numFmt numFmtId="2" formatCode="0.00"/>
    </ndxf>
  </rcc>
  <rcc rId="3304" sId="8" odxf="1" dxf="1" numFmtId="4">
    <oc r="BF62">
      <v>0.77993000000000001</v>
    </oc>
    <nc r="BF62">
      <f>AX62+AP62+AH62+Z62+R62</f>
    </nc>
    <odxf/>
    <ndxf/>
  </rcc>
  <rcc rId="3305" sId="8" odxf="1" dxf="1" numFmtId="4">
    <oc r="BF63">
      <v>0.3</v>
    </oc>
    <nc r="BF63">
      <f>AX63+AP63+AH63+Z63+R63</f>
    </nc>
    <odxf/>
    <ndxf/>
  </rcc>
  <rcc rId="3306" sId="8" odxf="1" dxf="1" numFmtId="4">
    <oc r="BF64">
      <v>0.505</v>
    </oc>
    <nc r="BF64">
      <f>AX64+AP64+AH64+Z64+R64</f>
    </nc>
    <odxf/>
    <ndxf/>
  </rcc>
  <rcc rId="3307" sId="8" odxf="1" dxf="1" numFmtId="4">
    <oc r="BF65">
      <v>1.1870000000000001</v>
    </oc>
    <nc r="BF65">
      <f>AX65+AP65+AH65+Z65+R65</f>
    </nc>
    <odxf/>
    <ndxf/>
  </rcc>
  <rcc rId="3308" sId="8" odxf="1" dxf="1" numFmtId="4">
    <oc r="BF66">
      <v>0.7</v>
    </oc>
    <nc r="BF66">
      <f>AX66+AP66+AH66+Z66+R66</f>
    </nc>
    <odxf/>
    <ndxf/>
  </rcc>
  <rcc rId="3309" sId="8" odxf="1" dxf="1" numFmtId="4">
    <oc r="BF67">
      <v>0.67249999999999999</v>
    </oc>
    <nc r="BF67">
      <f>AX67+AP67+AH67+Z67+R67</f>
    </nc>
    <odxf/>
    <ndxf/>
  </rcc>
  <rcc rId="3310" sId="8" odxf="1" dxf="1" numFmtId="4">
    <oc r="BF68">
      <v>0.45791999999999999</v>
    </oc>
    <nc r="BF68">
      <f>AX68+AP68+AH68+Z68+R68</f>
    </nc>
    <odxf/>
    <ndxf/>
  </rcc>
  <rcc rId="3311" sId="8" odxf="1" dxf="1" numFmtId="4">
    <oc r="BF69">
      <v>1.024</v>
    </oc>
    <nc r="BF69">
      <f>AX69+AP69+AH69+Z69+R69</f>
    </nc>
    <odxf/>
    <ndxf/>
  </rcc>
  <rcc rId="3312" sId="8" odxf="1" dxf="1" numFmtId="4">
    <oc r="BF70">
      <v>0.5</v>
    </oc>
    <nc r="BF70">
      <f>AX70+AP70+AH70+Z70+R70</f>
    </nc>
    <odxf/>
    <ndxf/>
  </rcc>
  <rcc rId="3313" sId="8" odxf="1" dxf="1" numFmtId="4">
    <oc r="BF71">
      <v>0.9</v>
    </oc>
    <nc r="BF71">
      <f>AX71+AP71+AH71+Z71+R71</f>
    </nc>
    <odxf/>
    <ndxf/>
  </rcc>
  <rcc rId="3314" sId="8" odxf="1" dxf="1" numFmtId="4">
    <oc r="BF72">
      <v>0.311</v>
    </oc>
    <nc r="BF72">
      <f>AX72+AP72+AH72+Z72+R72</f>
    </nc>
    <odxf/>
    <ndxf/>
  </rcc>
  <rcc rId="3315" sId="8" odxf="1" dxf="1" numFmtId="4">
    <oc r="BF73">
      <v>0.2316</v>
    </oc>
    <nc r="BF73">
      <f>AX73+AP73+AH73+Z73+R73</f>
    </nc>
    <odxf/>
    <ndxf/>
  </rcc>
  <rcc rId="3316" sId="8" odxf="1" dxf="1">
    <nc r="BF74">
      <f>AX74+AP74+AH74+Z74+R74</f>
    </nc>
    <odxf/>
    <ndxf/>
  </rcc>
  <rcc rId="3317" sId="8" odxf="1" dxf="1">
    <nc r="BF75">
      <f>AX75+AP75+AH75+Z75+R75</f>
    </nc>
    <odxf/>
    <ndxf/>
  </rcc>
  <rcc rId="3318" sId="8" odxf="1" dxf="1">
    <nc r="BF76">
      <f>AX76+AP76+AH76+Z76+R76</f>
    </nc>
    <odxf/>
    <ndxf/>
  </rcc>
  <rcc rId="3319" sId="8" odxf="1" dxf="1">
    <nc r="BF77">
      <f>AX77+AP77+AH77+Z77+R77</f>
    </nc>
    <odxf/>
    <ndxf/>
  </rcc>
  <rcc rId="3320" sId="8" odxf="1" dxf="1">
    <nc r="BF78">
      <f>AX78+AP78+AH78+Z78+R78</f>
    </nc>
    <odxf/>
    <ndxf/>
  </rcc>
  <rcc rId="3321" sId="8" odxf="1" dxf="1">
    <nc r="BF79">
      <f>AX79+AP79+AH79+Z79+R79</f>
    </nc>
    <odxf/>
    <ndxf/>
  </rcc>
  <rcc rId="3322" sId="8" odxf="1" dxf="1">
    <nc r="BF80">
      <f>AX80+AP80+AH80+Z80+R80</f>
    </nc>
    <odxf/>
    <ndxf/>
  </rcc>
  <rcc rId="3323" sId="8" odxf="1" dxf="1">
    <nc r="BF81">
      <f>AX81+AP81+AH81+Z81+R81</f>
    </nc>
    <odxf/>
    <ndxf/>
  </rcc>
  <rcc rId="3324" sId="8" numFmtId="4">
    <oc r="BG51">
      <v>0</v>
    </oc>
    <nc r="BG51">
      <f>AY51+AQ51+AI51+AA51+S51</f>
    </nc>
  </rcc>
  <rcc rId="3325" sId="8" numFmtId="4">
    <oc r="BG52">
      <v>0</v>
    </oc>
    <nc r="BG52">
      <f>AY52+AQ52+AI52+AA52+S52</f>
    </nc>
  </rcc>
  <rcc rId="3326" sId="8" numFmtId="4">
    <oc r="BG53">
      <v>0</v>
    </oc>
    <nc r="BG53">
      <f>AY53+AQ53+AI53+AA53+S53</f>
    </nc>
  </rcc>
  <rcc rId="3327" sId="8" odxf="1" dxf="1" numFmtId="4">
    <oc r="BG54">
      <v>0</v>
    </oc>
    <nc r="BG54">
      <f>AY54+AQ54+AI54+AA54+S54</f>
    </nc>
    <odxf/>
    <ndxf/>
  </rcc>
  <rcc rId="3328" sId="8" odxf="1" dxf="1" numFmtId="4">
    <oc r="BG55">
      <v>0</v>
    </oc>
    <nc r="BG55">
      <f>AY55+AQ55+AI55+AA55+S55</f>
    </nc>
    <odxf>
      <numFmt numFmtId="169" formatCode="#,##0.00_ ;\-#,##0.00\ "/>
    </odxf>
    <ndxf>
      <numFmt numFmtId="2" formatCode="0.00"/>
    </ndxf>
  </rcc>
  <rcc rId="3329" sId="8" odxf="1" dxf="1" numFmtId="4">
    <oc r="BG56">
      <v>0</v>
    </oc>
    <nc r="BG56">
      <f>AY56+AQ56+AI56+AA56+S56</f>
    </nc>
    <odxf>
      <numFmt numFmtId="169" formatCode="#,##0.00_ ;\-#,##0.00\ "/>
    </odxf>
    <ndxf>
      <numFmt numFmtId="2" formatCode="0.00"/>
    </ndxf>
  </rcc>
  <rcc rId="3330" sId="8" odxf="1" dxf="1" numFmtId="4">
    <oc r="BG57">
      <v>0</v>
    </oc>
    <nc r="BG57">
      <f>AY57+AQ57+AI57+AA57+S57</f>
    </nc>
    <odxf>
      <numFmt numFmtId="169" formatCode="#,##0.00_ ;\-#,##0.00\ "/>
    </odxf>
    <ndxf>
      <numFmt numFmtId="2" formatCode="0.00"/>
    </ndxf>
  </rcc>
  <rcc rId="3331" sId="8" odxf="1" dxf="1" numFmtId="4">
    <oc r="BG58">
      <v>0</v>
    </oc>
    <nc r="BG58">
      <f>AY58+AQ58+AI58+AA58+S58</f>
    </nc>
    <odxf>
      <numFmt numFmtId="169" formatCode="#,##0.00_ ;\-#,##0.00\ "/>
    </odxf>
    <ndxf>
      <numFmt numFmtId="2" formatCode="0.00"/>
    </ndxf>
  </rcc>
  <rcc rId="3332" sId="8" odxf="1" dxf="1" numFmtId="4">
    <oc r="BG59">
      <v>0</v>
    </oc>
    <nc r="BG59">
      <f>AY59+AQ59+AI59+AA59+S59</f>
    </nc>
    <odxf>
      <numFmt numFmtId="169" formatCode="#,##0.00_ ;\-#,##0.00\ "/>
    </odxf>
    <ndxf>
      <numFmt numFmtId="2" formatCode="0.00"/>
    </ndxf>
  </rcc>
  <rcc rId="3333" sId="8" odxf="1" dxf="1" numFmtId="4">
    <oc r="BG60">
      <v>0</v>
    </oc>
    <nc r="BG60">
      <f>AY60+AQ60+AI60+AA60+S60</f>
    </nc>
    <odxf>
      <numFmt numFmtId="169" formatCode="#,##0.00_ ;\-#,##0.00\ "/>
    </odxf>
    <ndxf>
      <numFmt numFmtId="2" formatCode="0.00"/>
    </ndxf>
  </rcc>
  <rcc rId="3334" sId="8" odxf="1" dxf="1" numFmtId="4">
    <oc r="BG61">
      <v>0</v>
    </oc>
    <nc r="BG61">
      <f>AY61+AQ61+AI61+AA61+S61</f>
    </nc>
    <odxf>
      <numFmt numFmtId="169" formatCode="#,##0.00_ ;\-#,##0.00\ "/>
    </odxf>
    <ndxf>
      <numFmt numFmtId="2" formatCode="0.00"/>
    </ndxf>
  </rcc>
  <rcc rId="3335" sId="8" odxf="1" dxf="1" numFmtId="4">
    <oc r="BG62">
      <v>0</v>
    </oc>
    <nc r="BG62">
      <f>AY62+AQ62+AI62+AA62+S62</f>
    </nc>
    <odxf>
      <numFmt numFmtId="169" formatCode="#,##0.00_ ;\-#,##0.00\ "/>
    </odxf>
    <ndxf>
      <numFmt numFmtId="2" formatCode="0.00"/>
    </ndxf>
  </rcc>
  <rcc rId="3336" sId="8" odxf="1" dxf="1" numFmtId="4">
    <oc r="BG63">
      <v>0</v>
    </oc>
    <nc r="BG63">
      <f>AY63+AQ63+AI63+AA63+S63</f>
    </nc>
    <odxf>
      <numFmt numFmtId="169" formatCode="#,##0.00_ ;\-#,##0.00\ "/>
    </odxf>
    <ndxf>
      <numFmt numFmtId="2" formatCode="0.00"/>
    </ndxf>
  </rcc>
  <rcc rId="3337" sId="8" odxf="1" dxf="1" numFmtId="4">
    <oc r="BG64">
      <v>0</v>
    </oc>
    <nc r="BG64">
      <f>AY64+AQ64+AI64+AA64+S64</f>
    </nc>
    <odxf>
      <numFmt numFmtId="169" formatCode="#,##0.00_ ;\-#,##0.00\ "/>
    </odxf>
    <ndxf>
      <numFmt numFmtId="2" formatCode="0.00"/>
    </ndxf>
  </rcc>
  <rcc rId="3338" sId="8" odxf="1" dxf="1" numFmtId="4">
    <oc r="BG65">
      <v>0</v>
    </oc>
    <nc r="BG65">
      <f>AY65+AQ65+AI65+AA65+S65</f>
    </nc>
    <odxf>
      <numFmt numFmtId="169" formatCode="#,##0.00_ ;\-#,##0.00\ "/>
    </odxf>
    <ndxf>
      <numFmt numFmtId="2" formatCode="0.00"/>
    </ndxf>
  </rcc>
  <rcc rId="3339" sId="8" odxf="1" dxf="1" numFmtId="4">
    <oc r="BG66">
      <v>0</v>
    </oc>
    <nc r="BG66">
      <f>AY66+AQ66+AI66+AA66+S66</f>
    </nc>
    <odxf>
      <numFmt numFmtId="169" formatCode="#,##0.00_ ;\-#,##0.00\ "/>
    </odxf>
    <ndxf>
      <numFmt numFmtId="2" formatCode="0.00"/>
    </ndxf>
  </rcc>
  <rcc rId="3340" sId="8" odxf="1" dxf="1" numFmtId="4">
    <oc r="BG67">
      <v>0</v>
    </oc>
    <nc r="BG67">
      <f>AY67+AQ67+AI67+AA67+S67</f>
    </nc>
    <odxf>
      <numFmt numFmtId="169" formatCode="#,##0.00_ ;\-#,##0.00\ "/>
    </odxf>
    <ndxf>
      <numFmt numFmtId="2" formatCode="0.00"/>
    </ndxf>
  </rcc>
  <rcc rId="3341" sId="8" odxf="1" dxf="1" numFmtId="4">
    <oc r="BG68">
      <v>0</v>
    </oc>
    <nc r="BG68">
      <f>AY68+AQ68+AI68+AA68+S68</f>
    </nc>
    <odxf>
      <numFmt numFmtId="169" formatCode="#,##0.00_ ;\-#,##0.00\ "/>
    </odxf>
    <ndxf>
      <numFmt numFmtId="2" formatCode="0.00"/>
    </ndxf>
  </rcc>
  <rcc rId="3342" sId="8" odxf="1" dxf="1" numFmtId="4">
    <oc r="BG69">
      <v>0</v>
    </oc>
    <nc r="BG69">
      <f>AY69+AQ69+AI69+AA69+S69</f>
    </nc>
    <odxf>
      <numFmt numFmtId="169" formatCode="#,##0.00_ ;\-#,##0.00\ "/>
    </odxf>
    <ndxf>
      <numFmt numFmtId="2" formatCode="0.00"/>
    </ndxf>
  </rcc>
  <rcc rId="3343" sId="8" odxf="1" dxf="1" numFmtId="4">
    <oc r="BG70">
      <v>0</v>
    </oc>
    <nc r="BG70">
      <f>AY70+AQ70+AI70+AA70+S70</f>
    </nc>
    <odxf>
      <numFmt numFmtId="169" formatCode="#,##0.00_ ;\-#,##0.00\ "/>
    </odxf>
    <ndxf>
      <numFmt numFmtId="2" formatCode="0.00"/>
    </ndxf>
  </rcc>
  <rcc rId="3344" sId="8" odxf="1" dxf="1" numFmtId="4">
    <oc r="BG71">
      <v>0</v>
    </oc>
    <nc r="BG71">
      <f>AY71+AQ71+AI71+AA71+S71</f>
    </nc>
    <odxf>
      <numFmt numFmtId="169" formatCode="#,##0.00_ ;\-#,##0.00\ "/>
    </odxf>
    <ndxf>
      <numFmt numFmtId="2" formatCode="0.00"/>
    </ndxf>
  </rcc>
  <rcc rId="3345" sId="8" odxf="1" dxf="1" numFmtId="4">
    <oc r="BG72">
      <v>0</v>
    </oc>
    <nc r="BG72">
      <f>AY72+AQ72+AI72+AA72+S72</f>
    </nc>
    <odxf>
      <numFmt numFmtId="169" formatCode="#,##0.00_ ;\-#,##0.00\ "/>
    </odxf>
    <ndxf>
      <numFmt numFmtId="2" formatCode="0.00"/>
    </ndxf>
  </rcc>
  <rcc rId="3346" sId="8" odxf="1" dxf="1" numFmtId="4">
    <oc r="BG73">
      <v>0</v>
    </oc>
    <nc r="BG73">
      <f>AY73+AQ73+AI73+AA73+S73</f>
    </nc>
    <odxf>
      <numFmt numFmtId="169" formatCode="#,##0.00_ ;\-#,##0.00\ "/>
    </odxf>
    <ndxf>
      <numFmt numFmtId="2" formatCode="0.00"/>
    </ndxf>
  </rcc>
  <rcc rId="3347" sId="8" odxf="1" dxf="1">
    <nc r="BG74">
      <f>AY74+AQ74+AI74+AA74+S74</f>
    </nc>
    <odxf>
      <numFmt numFmtId="169" formatCode="#,##0.00_ ;\-#,##0.00\ "/>
    </odxf>
    <ndxf>
      <numFmt numFmtId="2" formatCode="0.00"/>
    </ndxf>
  </rcc>
  <rcc rId="3348" sId="8" odxf="1" dxf="1">
    <nc r="BG75">
      <f>AY75+AQ75+AI75+AA75+S75</f>
    </nc>
    <odxf>
      <numFmt numFmtId="169" formatCode="#,##0.00_ ;\-#,##0.00\ "/>
    </odxf>
    <ndxf>
      <numFmt numFmtId="2" formatCode="0.00"/>
    </ndxf>
  </rcc>
  <rcc rId="3349" sId="8" odxf="1" dxf="1">
    <nc r="BG76">
      <f>AY76+AQ76+AI76+AA76+S76</f>
    </nc>
    <odxf>
      <numFmt numFmtId="169" formatCode="#,##0.00_ ;\-#,##0.00\ "/>
    </odxf>
    <ndxf>
      <numFmt numFmtId="2" formatCode="0.00"/>
    </ndxf>
  </rcc>
  <rcc rId="3350" sId="8" odxf="1" dxf="1">
    <nc r="BG77">
      <f>AY77+AQ77+AI77+AA77+S77</f>
    </nc>
    <odxf>
      <numFmt numFmtId="169" formatCode="#,##0.00_ ;\-#,##0.00\ "/>
    </odxf>
    <ndxf>
      <numFmt numFmtId="2" formatCode="0.00"/>
    </ndxf>
  </rcc>
  <rcc rId="3351" sId="8" odxf="1" dxf="1">
    <nc r="BG78">
      <f>AY78+AQ78+AI78+AA78+S78</f>
    </nc>
    <odxf>
      <numFmt numFmtId="169" formatCode="#,##0.00_ ;\-#,##0.00\ "/>
    </odxf>
    <ndxf>
      <numFmt numFmtId="2" formatCode="0.00"/>
    </ndxf>
  </rcc>
  <rcc rId="3352" sId="8" odxf="1" dxf="1">
    <nc r="BG79">
      <f>AY79+AQ79+AI79+AA79+S79</f>
    </nc>
    <odxf>
      <numFmt numFmtId="169" formatCode="#,##0.00_ ;\-#,##0.00\ "/>
    </odxf>
    <ndxf>
      <numFmt numFmtId="2" formatCode="0.00"/>
    </ndxf>
  </rcc>
  <rcc rId="3353" sId="8" odxf="1" dxf="1">
    <nc r="BG80">
      <f>AY80+AQ80+AI80+AA80+S80</f>
    </nc>
    <odxf>
      <numFmt numFmtId="169" formatCode="#,##0.00_ ;\-#,##0.00\ "/>
    </odxf>
    <ndxf>
      <numFmt numFmtId="2" formatCode="0.00"/>
    </ndxf>
  </rcc>
  <rcc rId="3354" sId="8" odxf="1" dxf="1">
    <nc r="BG81">
      <f>AY81+AQ81+AI81+AA81+S81</f>
    </nc>
    <odxf>
      <numFmt numFmtId="169" formatCode="#,##0.00_ ;\-#,##0.00\ "/>
    </odxf>
    <ndxf>
      <numFmt numFmtId="2" formatCode="0.00"/>
    </ndxf>
  </rcc>
  <rcc rId="3355" sId="8" numFmtId="4">
    <oc r="BH51">
      <v>0</v>
    </oc>
    <nc r="BH51">
      <f>AZ51+AR51+AJ51+AB51+T51</f>
    </nc>
  </rcc>
  <rcc rId="3356" sId="8" numFmtId="4">
    <oc r="BH52">
      <v>0</v>
    </oc>
    <nc r="BH52">
      <f>AZ52+AR52+AJ52+AB52+T52</f>
    </nc>
  </rcc>
  <rcc rId="3357" sId="8" numFmtId="4">
    <oc r="BH53">
      <v>0</v>
    </oc>
    <nc r="BH53">
      <f>AZ53+AR53+AJ53+AB53+T53</f>
    </nc>
  </rcc>
  <rcc rId="3358" sId="8" numFmtId="4">
    <oc r="BH54">
      <v>1</v>
    </oc>
    <nc r="BH54">
      <f>AZ54+AR54+AJ54+AB54+T54</f>
    </nc>
  </rcc>
  <rcc rId="3359" sId="8" odxf="1" dxf="1" numFmtId="4">
    <oc r="BH55">
      <v>0</v>
    </oc>
    <nc r="BH55">
      <f>AZ55+AR55+AJ55+AB55+T55</f>
    </nc>
    <odxf>
      <numFmt numFmtId="169" formatCode="#,##0.00_ ;\-#,##0.00\ "/>
    </odxf>
    <ndxf>
      <numFmt numFmtId="2" formatCode="0.00"/>
    </ndxf>
  </rcc>
  <rcc rId="3360" sId="8" odxf="1" dxf="1" numFmtId="4">
    <oc r="BH56">
      <v>0</v>
    </oc>
    <nc r="BH56">
      <f>AZ56+AR56+AJ56+AB56+T56</f>
    </nc>
    <odxf>
      <numFmt numFmtId="169" formatCode="#,##0.00_ ;\-#,##0.00\ "/>
    </odxf>
    <ndxf>
      <numFmt numFmtId="2" formatCode="0.00"/>
    </ndxf>
  </rcc>
  <rcc rId="3361" sId="8" numFmtId="4">
    <oc r="BH57">
      <v>1</v>
    </oc>
    <nc r="BH57">
      <f>AZ57+AR57+AJ57+AB57+T57</f>
    </nc>
  </rcc>
  <rcc rId="3362" sId="8" odxf="1" dxf="1" numFmtId="4">
    <oc r="BH58">
      <v>0</v>
    </oc>
    <nc r="BH58">
      <f>AZ58+AR58+AJ58+AB58+T58</f>
    </nc>
    <odxf>
      <numFmt numFmtId="169" formatCode="#,##0.00_ ;\-#,##0.00\ "/>
    </odxf>
    <ndxf>
      <numFmt numFmtId="2" formatCode="0.00"/>
    </ndxf>
  </rcc>
  <rcc rId="3363" sId="8" odxf="1" dxf="1" numFmtId="4">
    <oc r="BH59">
      <v>0</v>
    </oc>
    <nc r="BH59">
      <f>AZ59+AR59+AJ59+AB59+T59</f>
    </nc>
    <odxf>
      <numFmt numFmtId="169" formatCode="#,##0.00_ ;\-#,##0.00\ "/>
    </odxf>
    <ndxf>
      <numFmt numFmtId="2" formatCode="0.00"/>
    </ndxf>
  </rcc>
  <rcc rId="3364" sId="8" odxf="1" dxf="1" numFmtId="4">
    <oc r="BH60">
      <v>0</v>
    </oc>
    <nc r="BH60">
      <f>AZ60+AR60+AJ60+AB60+T60</f>
    </nc>
    <odxf>
      <numFmt numFmtId="169" formatCode="#,##0.00_ ;\-#,##0.00\ "/>
    </odxf>
    <ndxf>
      <numFmt numFmtId="2" formatCode="0.00"/>
    </ndxf>
  </rcc>
  <rcc rId="3365" sId="8" odxf="1" dxf="1" numFmtId="4">
    <oc r="BH61">
      <v>0</v>
    </oc>
    <nc r="BH61">
      <f>AZ61+AR61+AJ61+AB61+T61</f>
    </nc>
    <odxf>
      <numFmt numFmtId="169" formatCode="#,##0.00_ ;\-#,##0.00\ "/>
    </odxf>
    <ndxf>
      <numFmt numFmtId="2" formatCode="0.00"/>
    </ndxf>
  </rcc>
  <rcc rId="3366" sId="8" odxf="1" dxf="1" numFmtId="4">
    <oc r="BH62">
      <v>0</v>
    </oc>
    <nc r="BH62">
      <f>AZ62+AR62+AJ62+AB62+T62</f>
    </nc>
    <odxf>
      <numFmt numFmtId="169" formatCode="#,##0.00_ ;\-#,##0.00\ "/>
    </odxf>
    <ndxf>
      <numFmt numFmtId="2" formatCode="0.00"/>
    </ndxf>
  </rcc>
  <rcc rId="3367" sId="8" odxf="1" dxf="1" numFmtId="4">
    <oc r="BH63">
      <v>0</v>
    </oc>
    <nc r="BH63">
      <f>AZ63+AR63+AJ63+AB63+T63</f>
    </nc>
    <odxf>
      <numFmt numFmtId="169" formatCode="#,##0.00_ ;\-#,##0.00\ "/>
    </odxf>
    <ndxf>
      <numFmt numFmtId="2" formatCode="0.00"/>
    </ndxf>
  </rcc>
  <rcc rId="3368" sId="8" odxf="1" dxf="1" numFmtId="4">
    <oc r="BH64">
      <v>0</v>
    </oc>
    <nc r="BH64">
      <f>AZ64+AR64+AJ64+AB64+T64</f>
    </nc>
    <odxf>
      <numFmt numFmtId="169" formatCode="#,##0.00_ ;\-#,##0.00\ "/>
    </odxf>
    <ndxf>
      <numFmt numFmtId="2" formatCode="0.00"/>
    </ndxf>
  </rcc>
  <rcc rId="3369" sId="8" odxf="1" dxf="1" numFmtId="4">
    <oc r="BH65">
      <v>0</v>
    </oc>
    <nc r="BH65">
      <f>AZ65+AR65+AJ65+AB65+T65</f>
    </nc>
    <odxf>
      <numFmt numFmtId="169" formatCode="#,##0.00_ ;\-#,##0.00\ "/>
    </odxf>
    <ndxf>
      <numFmt numFmtId="2" formatCode="0.00"/>
    </ndxf>
  </rcc>
  <rcc rId="3370" sId="8" odxf="1" dxf="1" numFmtId="4">
    <oc r="BH66">
      <v>0</v>
    </oc>
    <nc r="BH66">
      <f>AZ66+AR66+AJ66+AB66+T66</f>
    </nc>
    <odxf>
      <numFmt numFmtId="169" formatCode="#,##0.00_ ;\-#,##0.00\ "/>
    </odxf>
    <ndxf>
      <numFmt numFmtId="2" formatCode="0.00"/>
    </ndxf>
  </rcc>
  <rcc rId="3371" sId="8" odxf="1" dxf="1" numFmtId="4">
    <oc r="BH67">
      <v>0</v>
    </oc>
    <nc r="BH67">
      <f>AZ67+AR67+AJ67+AB67+T67</f>
    </nc>
    <odxf>
      <numFmt numFmtId="169" formatCode="#,##0.00_ ;\-#,##0.00\ "/>
    </odxf>
    <ndxf>
      <numFmt numFmtId="2" formatCode="0.00"/>
    </ndxf>
  </rcc>
  <rcc rId="3372" sId="8" odxf="1" dxf="1" numFmtId="4">
    <oc r="BH68">
      <v>0</v>
    </oc>
    <nc r="BH68">
      <f>AZ68+AR68+AJ68+AB68+T68</f>
    </nc>
    <odxf>
      <numFmt numFmtId="169" formatCode="#,##0.00_ ;\-#,##0.00\ "/>
    </odxf>
    <ndxf>
      <numFmt numFmtId="2" formatCode="0.00"/>
    </ndxf>
  </rcc>
  <rcc rId="3373" sId="8" odxf="1" dxf="1" numFmtId="4">
    <oc r="BH69">
      <v>0</v>
    </oc>
    <nc r="BH69">
      <f>AZ69+AR69+AJ69+AB69+T69</f>
    </nc>
    <odxf>
      <numFmt numFmtId="169" formatCode="#,##0.00_ ;\-#,##0.00\ "/>
    </odxf>
    <ndxf>
      <numFmt numFmtId="2" formatCode="0.00"/>
    </ndxf>
  </rcc>
  <rcc rId="3374" sId="8" odxf="1" dxf="1" numFmtId="4">
    <oc r="BH70">
      <v>0</v>
    </oc>
    <nc r="BH70">
      <f>AZ70+AR70+AJ70+AB70+T70</f>
    </nc>
    <odxf>
      <numFmt numFmtId="169" formatCode="#,##0.00_ ;\-#,##0.00\ "/>
    </odxf>
    <ndxf>
      <numFmt numFmtId="2" formatCode="0.00"/>
    </ndxf>
  </rcc>
  <rcc rId="3375" sId="8" odxf="1" dxf="1" numFmtId="4">
    <oc r="BH71">
      <v>0</v>
    </oc>
    <nc r="BH71">
      <f>AZ71+AR71+AJ71+AB71+T71</f>
    </nc>
    <odxf>
      <numFmt numFmtId="169" formatCode="#,##0.00_ ;\-#,##0.00\ "/>
    </odxf>
    <ndxf>
      <numFmt numFmtId="2" formatCode="0.00"/>
    </ndxf>
  </rcc>
  <rcc rId="3376" sId="8" odxf="1" dxf="1" numFmtId="4">
    <oc r="BH72">
      <v>0</v>
    </oc>
    <nc r="BH72">
      <f>AZ72+AR72+AJ72+AB72+T72</f>
    </nc>
    <odxf>
      <numFmt numFmtId="169" formatCode="#,##0.00_ ;\-#,##0.00\ "/>
    </odxf>
    <ndxf>
      <numFmt numFmtId="2" formatCode="0.00"/>
    </ndxf>
  </rcc>
  <rcc rId="3377" sId="8" odxf="1" dxf="1" numFmtId="4">
    <oc r="BH73">
      <v>0</v>
    </oc>
    <nc r="BH73">
      <f>AZ73+AR73+AJ73+AB73+T73</f>
    </nc>
    <odxf>
      <numFmt numFmtId="169" formatCode="#,##0.00_ ;\-#,##0.00\ "/>
    </odxf>
    <ndxf>
      <numFmt numFmtId="2" formatCode="0.00"/>
    </ndxf>
  </rcc>
  <rcc rId="3378" sId="8" odxf="1" dxf="1">
    <nc r="BH74">
      <f>AZ74+AR74+AJ74+AB74+T74</f>
    </nc>
    <odxf>
      <numFmt numFmtId="169" formatCode="#,##0.00_ ;\-#,##0.00\ "/>
    </odxf>
    <ndxf>
      <numFmt numFmtId="2" formatCode="0.00"/>
    </ndxf>
  </rcc>
  <rcc rId="3379" sId="8" odxf="1" dxf="1">
    <nc r="BH75">
      <f>AZ75+AR75+AJ75+AB75+T75</f>
    </nc>
    <odxf>
      <numFmt numFmtId="169" formatCode="#,##0.00_ ;\-#,##0.00\ "/>
    </odxf>
    <ndxf>
      <numFmt numFmtId="2" formatCode="0.00"/>
    </ndxf>
  </rcc>
  <rcc rId="3380" sId="8" odxf="1" dxf="1">
    <nc r="BH76">
      <f>AZ76+AR76+AJ76+AB76+T76</f>
    </nc>
    <odxf>
      <numFmt numFmtId="169" formatCode="#,##0.00_ ;\-#,##0.00\ "/>
    </odxf>
    <ndxf>
      <numFmt numFmtId="2" formatCode="0.00"/>
    </ndxf>
  </rcc>
  <rcc rId="3381" sId="8" odxf="1" dxf="1">
    <nc r="BH77">
      <f>AZ77+AR77+AJ77+AB77+T77</f>
    </nc>
    <odxf>
      <numFmt numFmtId="169" formatCode="#,##0.00_ ;\-#,##0.00\ "/>
    </odxf>
    <ndxf>
      <numFmt numFmtId="2" formatCode="0.00"/>
    </ndxf>
  </rcc>
  <rcc rId="3382" sId="8" odxf="1" dxf="1">
    <nc r="BH78">
      <f>AZ78+AR78+AJ78+AB78+T78</f>
    </nc>
    <odxf>
      <numFmt numFmtId="169" formatCode="#,##0.00_ ;\-#,##0.00\ "/>
    </odxf>
    <ndxf>
      <numFmt numFmtId="2" formatCode="0.00"/>
    </ndxf>
  </rcc>
  <rcc rId="3383" sId="8" odxf="1" dxf="1">
    <nc r="BH79">
      <f>AZ79+AR79+AJ79+AB79+T79</f>
    </nc>
    <odxf>
      <numFmt numFmtId="169" formatCode="#,##0.00_ ;\-#,##0.00\ "/>
    </odxf>
    <ndxf>
      <numFmt numFmtId="2" formatCode="0.00"/>
    </ndxf>
  </rcc>
  <rcc rId="3384" sId="8" odxf="1" dxf="1">
    <nc r="BH80">
      <f>AZ80+AR80+AJ80+AB80+T80</f>
    </nc>
    <odxf>
      <numFmt numFmtId="169" formatCode="#,##0.00_ ;\-#,##0.00\ "/>
    </odxf>
    <ndxf>
      <numFmt numFmtId="2" formatCode="0.00"/>
    </ndxf>
  </rcc>
  <rcc rId="3385" sId="8" odxf="1" dxf="1">
    <nc r="BH81">
      <f>AZ81+AR81+AJ81+AB81+T81</f>
    </nc>
    <odxf>
      <numFmt numFmtId="169" formatCode="#,##0.00_ ;\-#,##0.00\ "/>
    </odxf>
    <ndxf>
      <numFmt numFmtId="2" formatCode="0.00"/>
    </ndxf>
  </rcc>
  <rcc rId="3386" sId="8" odxf="1" dxf="1" numFmtId="4">
    <nc r="BD74">
      <v>0</v>
    </nc>
    <odxf/>
    <ndxf/>
  </rcc>
  <rcc rId="3387" sId="8" odxf="1" dxf="1" numFmtId="4">
    <nc r="BE74">
      <v>0</v>
    </nc>
    <odxf/>
    <ndxf/>
  </rcc>
  <rcc rId="3388" sId="8" odxf="1" dxf="1" numFmtId="4">
    <nc r="BD75">
      <v>0</v>
    </nc>
    <odxf/>
    <ndxf/>
  </rcc>
  <rcc rId="3389" sId="8" odxf="1" dxf="1" numFmtId="4">
    <nc r="BE75">
      <v>0</v>
    </nc>
    <odxf/>
    <ndxf/>
  </rcc>
  <rcc rId="3390" sId="8" odxf="1" dxf="1" numFmtId="4">
    <nc r="BD76">
      <v>0</v>
    </nc>
    <odxf/>
    <ndxf/>
  </rcc>
  <rcc rId="3391" sId="8" odxf="1" dxf="1" numFmtId="4">
    <nc r="BE76">
      <v>0</v>
    </nc>
    <odxf/>
    <ndxf/>
  </rcc>
  <rcc rId="3392" sId="8" odxf="1" dxf="1" numFmtId="4">
    <nc r="BD77">
      <v>0</v>
    </nc>
    <odxf/>
    <ndxf/>
  </rcc>
  <rcc rId="3393" sId="8" odxf="1" dxf="1" numFmtId="4">
    <nc r="BE77">
      <v>0</v>
    </nc>
    <odxf/>
    <ndxf/>
  </rcc>
  <rcc rId="3394" sId="8" odxf="1" dxf="1" numFmtId="4">
    <nc r="BD78">
      <v>0</v>
    </nc>
    <odxf/>
    <ndxf/>
  </rcc>
  <rcc rId="3395" sId="8" odxf="1" dxf="1" numFmtId="4">
    <nc r="BE78">
      <v>0</v>
    </nc>
    <odxf/>
    <ndxf/>
  </rcc>
  <rcc rId="3396" sId="8" odxf="1" dxf="1" numFmtId="4">
    <nc r="BD79">
      <v>0</v>
    </nc>
    <odxf/>
    <ndxf/>
  </rcc>
  <rcc rId="3397" sId="8" odxf="1" dxf="1" numFmtId="4">
    <nc r="BE79">
      <v>0</v>
    </nc>
    <odxf/>
    <ndxf/>
  </rcc>
  <rcc rId="3398" sId="8" odxf="1" dxf="1" numFmtId="4">
    <nc r="BD80">
      <v>0</v>
    </nc>
    <odxf/>
    <ndxf/>
  </rcc>
  <rcc rId="3399" sId="8" odxf="1" dxf="1" numFmtId="4">
    <nc r="BE80">
      <v>0</v>
    </nc>
    <odxf/>
    <ndxf/>
  </rcc>
  <rcc rId="3400" sId="8" odxf="1" dxf="1" numFmtId="4">
    <nc r="BD81">
      <v>0</v>
    </nc>
    <odxf/>
    <ndxf/>
  </rcc>
  <rcc rId="3401" sId="8" odxf="1" dxf="1" numFmtId="4">
    <nc r="BE81">
      <v>0</v>
    </nc>
    <odxf/>
    <ndxf/>
  </rcc>
  <rcc rId="3402" sId="8" odxf="1" dxf="1" numFmtId="4">
    <nc r="BA74">
      <v>0</v>
    </nc>
    <odxf/>
    <ndxf/>
  </rcc>
  <rcc rId="3403" sId="8" odxf="1" dxf="1" numFmtId="4">
    <nc r="BA75">
      <v>0</v>
    </nc>
    <odxf/>
    <ndxf/>
  </rcc>
  <rcc rId="3404" sId="8" odxf="1" dxf="1" numFmtId="4">
    <nc r="BA76">
      <v>0</v>
    </nc>
    <odxf/>
    <ndxf/>
  </rcc>
  <rcc rId="3405" sId="8" odxf="1" dxf="1" numFmtId="4">
    <nc r="BA77">
      <v>0</v>
    </nc>
    <odxf/>
    <ndxf/>
  </rcc>
  <rcc rId="3406" sId="8" odxf="1" dxf="1" numFmtId="4">
    <nc r="BA78">
      <v>0</v>
    </nc>
    <odxf/>
    <ndxf/>
  </rcc>
  <rcc rId="3407" sId="8" odxf="1" dxf="1" numFmtId="4">
    <nc r="BA79">
      <v>0</v>
    </nc>
    <odxf/>
    <ndxf/>
  </rcc>
  <rcc rId="3408" sId="8" odxf="1" dxf="1" numFmtId="4">
    <nc r="BA80">
      <v>0</v>
    </nc>
    <odxf/>
    <ndxf/>
  </rcc>
  <rcc rId="3409" sId="8" odxf="1" dxf="1" numFmtId="4">
    <nc r="BA81">
      <v>0</v>
    </nc>
    <odxf/>
    <ndxf/>
  </rcc>
  <rcc rId="3410" sId="8">
    <oc r="N49">
      <f>SUM(N50:N73)</f>
    </oc>
    <nc r="N49">
      <f>SUM(N50:N81)</f>
    </nc>
  </rcc>
  <rcv guid="{FC68BDD2-F512-4524-8E29-BBFD503F0B23}" action="delete"/>
  <rcv guid="{FC68BDD2-F512-4524-8E29-BBFD503F0B23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3411" sheetId="9" source="S55:S60" destination="L55:L60" sourceSheetId="9">
    <rcc rId="0" sId="9" dxf="1" numFmtId="4">
      <nc r="L5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L5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L5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L5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L5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L6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412" sheetId="9" source="U55:V60" destination="N55:O60" sourceSheetId="9">
    <rcc rId="0" sId="9" dxf="1" numFmtId="4">
      <nc r="N5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O5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N5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O5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N5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O5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N5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O5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N5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O5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N6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O6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3413" sId="9" odxf="1" dxf="1" numFmtId="4">
    <nc r="S5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4" sId="9" odxf="1" dxf="1" numFmtId="4">
    <nc r="S5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5" sId="9" odxf="1" dxf="1" numFmtId="4">
    <nc r="S5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6" sId="9" odxf="1" dxf="1" numFmtId="4">
    <nc r="S58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7" sId="9" odxf="1" dxf="1" numFmtId="4">
    <nc r="S59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8" sId="9" odxf="1" dxf="1" numFmtId="4">
    <nc r="S60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9" sId="9" odxf="1" dxf="1" numFmtId="4">
    <nc r="U5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0" sId="9" odxf="1" dxf="1" numFmtId="4">
    <nc r="V5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1" sId="9" odxf="1" dxf="1" numFmtId="4">
    <nc r="U5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2" sId="9" odxf="1" dxf="1" numFmtId="4">
    <nc r="V5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3" sId="9" odxf="1" dxf="1" numFmtId="4">
    <nc r="U5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4" sId="9" odxf="1" dxf="1" numFmtId="4">
    <nc r="V5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5" sId="9" odxf="1" dxf="1" numFmtId="4">
    <nc r="U58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6" sId="9" odxf="1" dxf="1" numFmtId="4">
    <nc r="V58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7" sId="9" odxf="1" dxf="1" numFmtId="4">
    <nc r="U59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8" sId="9" odxf="1" dxf="1" numFmtId="4">
    <nc r="V59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9" sId="9" odxf="1" dxf="1" numFmtId="4">
    <nc r="U60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0" sId="9" odxf="1" dxf="1" numFmtId="4">
    <nc r="V60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3431" sheetId="9" source="Z63:Z66" destination="S63:S66" sourceSheetId="9">
    <rcc rId="0" sId="9" dxf="1" numFmtId="4">
      <nc r="S6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S6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S6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S6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432" sheetId="9" source="AB63:AC66" destination="U63:V66" sourceSheetId="9">
    <rcc rId="0" sId="9" dxf="1" numFmtId="4">
      <nc r="U6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V6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U6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V6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U6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V6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U6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V6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3433" sId="9" odxf="1" dxf="1" numFmtId="4">
    <nc r="Z63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4" sId="9" odxf="1" dxf="1" numFmtId="4">
    <nc r="Z6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5" sId="9" odxf="1" dxf="1" numFmtId="4">
    <nc r="Z6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6" sId="9" odxf="1" dxf="1" numFmtId="4">
    <nc r="Z6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7" sId="9" odxf="1" dxf="1" numFmtId="4">
    <nc r="AB63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8" sId="9" odxf="1" dxf="1" numFmtId="4">
    <nc r="AC63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9" sId="9" odxf="1" dxf="1" numFmtId="4">
    <nc r="AB6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0" sId="9" odxf="1" dxf="1" numFmtId="4">
    <nc r="AC6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1" sId="9" odxf="1" dxf="1" numFmtId="4">
    <nc r="AB6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2" sId="9" odxf="1" dxf="1" numFmtId="4">
    <nc r="AC6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3" sId="9" odxf="1" dxf="1" numFmtId="4">
    <nc r="AB6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4" sId="9" odxf="1" dxf="1" numFmtId="4">
    <nc r="AC6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3445" sheetId="9" source="AG67:AG68" destination="S67:S68" sourceSheetId="9">
    <rcc rId="0" sId="9" dxf="1" numFmtId="4">
      <nc r="S6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S6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446" sheetId="9" source="AI67:AJ68" destination="U67:V68" sourceSheetId="9">
    <rcc rId="0" sId="9" dxf="1" numFmtId="4">
      <nc r="U6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V6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U6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V6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3447" sId="9" odxf="1" dxf="1" numFmtId="4">
    <nc r="AG6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8" sId="9" odxf="1" dxf="1" numFmtId="4">
    <nc r="AG68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9" sId="9" odxf="1" dxf="1" numFmtId="4">
    <nc r="AI6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0" sId="9" odxf="1" dxf="1" numFmtId="4">
    <nc r="AJ6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1" sId="9" odxf="1" dxf="1" numFmtId="4">
    <nc r="AI68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2" sId="9" odxf="1" dxf="1" numFmtId="4">
    <nc r="AJ68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3453" sheetId="9" source="AG69:AG70" destination="Z69:Z70" sourceSheetId="9">
    <rcc rId="0" sId="9" dxf="1" numFmtId="4">
      <nc r="Z6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Z7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454" sheetId="9" source="AI69:AJ70" destination="AB69:AC70" sourceSheetId="9">
    <rcc rId="0" sId="9" dxf="1" numFmtId="4">
      <nc r="AB6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AC6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AB7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AC7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455" sheetId="9" source="AN71:AN74" destination="Z71:Z74" sourceSheetId="9">
    <undo index="0" exp="area" dr="Z51:Z74" r="Z50" sId="9"/>
    <rcc rId="0" sId="9" dxf="1" numFmtId="4">
      <nc r="Z71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Z72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Z7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Z7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456" sheetId="9" source="AP71:AQ74" destination="AB71:AC74" sourceSheetId="9">
    <undo index="0" exp="area" dr="AC51:AC74" r="AC50" sId="9"/>
    <undo index="0" exp="area" dr="AB51:AB74" r="AB50" sId="9"/>
    <rcc rId="0" sId="9" dxf="1" numFmtId="4">
      <nc r="AB71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AC71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AB72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AC72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AB7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AC7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AB7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AC7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3457" sId="9" odxf="1" dxf="1" numFmtId="4">
    <nc r="AG69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8" sId="9" odxf="1" dxf="1" numFmtId="4">
    <nc r="AG70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9" sId="9" odxf="1" dxf="1" numFmtId="4">
    <nc r="AI69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0" sId="9" odxf="1" dxf="1" numFmtId="4">
    <nc r="AJ69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1" sId="9" odxf="1" dxf="1" numFmtId="4">
    <nc r="AI70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2" sId="9" odxf="1" dxf="1" numFmtId="4">
    <nc r="AJ70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3" sId="9" odxf="1" dxf="1" numFmtId="4">
    <nc r="AN71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4" sId="9" odxf="1" dxf="1" numFmtId="4">
    <nc r="AN72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5" sId="9" odxf="1" dxf="1" numFmtId="4">
    <nc r="AN73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6" sId="9" odxf="1" dxf="1" numFmtId="4">
    <nc r="AN7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7" sId="9" odxf="1" dxf="1" numFmtId="4">
    <nc r="AP71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8" sId="9" odxf="1" dxf="1" numFmtId="4">
    <nc r="AQ71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9" sId="9" odxf="1" dxf="1" numFmtId="4">
    <nc r="AP72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0" sId="9" odxf="1" dxf="1" numFmtId="4">
    <nc r="AQ72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1" sId="9" odxf="1" dxf="1" numFmtId="4">
    <nc r="AP73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2" sId="9" odxf="1" dxf="1" numFmtId="4">
    <nc r="AQ73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3" sId="9" odxf="1" dxf="1" numFmtId="4">
    <nc r="AP7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4" sId="9" odxf="1" dxf="1" numFmtId="4">
    <nc r="AQ7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3475" sId="9" ref="A75:XFD75" action="insertRow"/>
  <rrc rId="3476" sId="9" ref="A75:XFD75" action="insertRow"/>
  <rrc rId="3477" sId="9" ref="A75:XFD76" action="insertRow"/>
  <rrc rId="3478" sId="9" ref="A75:XFD78" action="insertRow"/>
  <rcc rId="3479" sId="9" odxf="1" dxf="1">
    <nc r="A75" t="inlineStr">
      <is>
        <t>1.2.1.25</t>
      </is>
    </nc>
    <odxf/>
    <ndxf/>
  </rcc>
  <rcc rId="3480" sId="9" odxf="1" dxf="1">
    <nc r="A76" t="inlineStr">
      <is>
        <t>1.2.1.26</t>
      </is>
    </nc>
    <odxf/>
    <ndxf/>
  </rcc>
  <rcc rId="3481" sId="9" odxf="1" dxf="1">
    <nc r="A77" t="inlineStr">
      <is>
        <t>1.2.1.27</t>
      </is>
    </nc>
    <odxf/>
    <ndxf/>
  </rcc>
  <rcc rId="3482" sId="9" odxf="1" dxf="1">
    <nc r="A78" t="inlineStr">
      <is>
        <t>1.2.1.28</t>
      </is>
    </nc>
    <odxf/>
    <ndxf/>
  </rcc>
  <rcc rId="3483" sId="9" odxf="1" dxf="1">
    <nc r="A79" t="inlineStr">
      <is>
        <t>1.2.1.29</t>
      </is>
    </nc>
    <odxf/>
    <ndxf/>
  </rcc>
  <rcc rId="3484" sId="9" odxf="1" dxf="1">
    <nc r="A80" t="inlineStr">
      <is>
        <t>1.2.1.30</t>
      </is>
    </nc>
    <odxf/>
    <ndxf/>
  </rcc>
  <rcc rId="3485" sId="9" odxf="1" dxf="1">
    <nc r="A81" t="inlineStr">
      <is>
        <t>1.2.1.31</t>
      </is>
    </nc>
    <odxf/>
    <ndxf/>
  </rcc>
  <rcc rId="3486" sId="9" odxf="1" dxf="1">
    <nc r="A82" t="inlineStr">
      <is>
        <t>1.2.1.32</t>
      </is>
    </nc>
    <odxf/>
    <ndxf/>
  </rcc>
  <rcc rId="3487" sId="9" odxf="1" dxf="1">
    <nc r="C75" t="inlineStr">
      <is>
        <t>1-2-1-25</t>
      </is>
    </nc>
    <odxf/>
    <ndxf/>
  </rcc>
  <rcc rId="3488" sId="9" odxf="1" dxf="1">
    <nc r="C76" t="inlineStr">
      <is>
        <t>1-2-1-26</t>
      </is>
    </nc>
    <odxf/>
    <ndxf/>
  </rcc>
  <rcc rId="3489" sId="9" odxf="1" dxf="1">
    <nc r="C77" t="inlineStr">
      <is>
        <t>1-2-1-27</t>
      </is>
    </nc>
    <odxf/>
    <ndxf/>
  </rcc>
  <rcc rId="3490" sId="9" odxf="1" dxf="1">
    <nc r="C78" t="inlineStr">
      <is>
        <t>1-2-1-28</t>
      </is>
    </nc>
    <odxf/>
    <ndxf/>
  </rcc>
  <rcc rId="3491" sId="9" odxf="1" dxf="1">
    <nc r="C79" t="inlineStr">
      <is>
        <t>1-2-1-29</t>
      </is>
    </nc>
    <odxf/>
    <ndxf/>
  </rcc>
  <rcc rId="3492" sId="9" odxf="1" dxf="1">
    <nc r="C80" t="inlineStr">
      <is>
        <t>1-2-1-30</t>
      </is>
    </nc>
    <odxf/>
    <ndxf/>
  </rcc>
  <rcc rId="3493" sId="9" odxf="1" dxf="1">
    <nc r="C81" t="inlineStr">
      <is>
        <t>1-2-1-31</t>
      </is>
    </nc>
    <odxf/>
    <ndxf/>
  </rcc>
  <rcc rId="3494" sId="9" odxf="1" dxf="1">
    <nc r="C82" t="inlineStr">
      <is>
        <t>1-2-1-32</t>
      </is>
    </nc>
    <odxf/>
    <ndxf/>
  </rcc>
  <rcc rId="3495" sId="9" odxf="1" dxf="1">
    <nc r="D75" t="inlineStr">
      <is>
        <t>нд</t>
      </is>
    </nc>
    <odxf/>
    <ndxf/>
  </rcc>
  <rcc rId="3496" sId="9" odxf="1" dxf="1">
    <nc r="D76" t="inlineStr">
      <is>
        <t>нд</t>
      </is>
    </nc>
    <odxf/>
    <ndxf/>
  </rcc>
  <rcc rId="3497" sId="9" odxf="1" dxf="1">
    <nc r="D77" t="inlineStr">
      <is>
        <t>нд</t>
      </is>
    </nc>
    <odxf/>
    <ndxf/>
  </rcc>
  <rcc rId="3498" sId="9" odxf="1" dxf="1">
    <nc r="D78" t="inlineStr">
      <is>
        <t>нд</t>
      </is>
    </nc>
    <odxf/>
    <ndxf/>
  </rcc>
  <rcc rId="3499" sId="9" odxf="1" dxf="1">
    <nc r="D79" t="inlineStr">
      <is>
        <t>нд</t>
      </is>
    </nc>
    <odxf/>
    <ndxf/>
  </rcc>
  <rcc rId="3500" sId="9" odxf="1" dxf="1">
    <nc r="D80" t="inlineStr">
      <is>
        <t>нд</t>
      </is>
    </nc>
    <odxf/>
    <ndxf/>
  </rcc>
  <rcc rId="3501" sId="9" odxf="1" dxf="1">
    <nc r="D81" t="inlineStr">
      <is>
        <t>нд</t>
      </is>
    </nc>
    <odxf/>
    <ndxf/>
  </rcc>
  <rcc rId="3502" sId="9" odxf="1" dxf="1">
    <nc r="D82" t="inlineStr">
      <is>
        <t>нд</t>
      </is>
    </nc>
    <odxf/>
    <ndxf/>
  </rcc>
  <rcc rId="3503" sId="9">
    <oc r="E50">
      <f>SUM(E51:E74)</f>
    </oc>
    <nc r="E50">
      <f>SUM(E51:E82)</f>
    </nc>
  </rcc>
  <rcc rId="3504" sId="9">
    <oc r="F50">
      <f>SUM(F51:F74)</f>
    </oc>
    <nc r="F50">
      <f>SUM(F51:F82)</f>
    </nc>
  </rcc>
  <rcc rId="3505" sId="9">
    <oc r="G50">
      <f>SUM(G51:G74)</f>
    </oc>
    <nc r="G50">
      <f>SUM(G51:G82)</f>
    </nc>
  </rcc>
  <rcc rId="3506" sId="9">
    <oc r="H50">
      <f>SUM(H51:H74)</f>
    </oc>
    <nc r="H50">
      <f>SUM(H51:H82)</f>
    </nc>
  </rcc>
  <rcc rId="3507" sId="9">
    <oc r="I50">
      <f>SUM(I51:I74)</f>
    </oc>
    <nc r="I50">
      <f>SUM(I51:I82)</f>
    </nc>
  </rcc>
  <rcc rId="3508" sId="9">
    <oc r="J50">
      <f>SUM(J51:J74)</f>
    </oc>
    <nc r="J50">
      <f>SUM(J51:J82)</f>
    </nc>
  </rcc>
  <rcc rId="3509" sId="9">
    <oc r="L50">
      <f>SUM(L51:L74)</f>
    </oc>
    <nc r="L50">
      <f>SUM(L51:L82)</f>
    </nc>
  </rcc>
  <rcc rId="3510" sId="9">
    <oc r="M50">
      <f>SUM(M51:M74)</f>
    </oc>
    <nc r="M50">
      <f>SUM(M51:M82)</f>
    </nc>
  </rcc>
  <rcc rId="3511" sId="9">
    <oc r="N50">
      <f>SUM(N51:N74)</f>
    </oc>
    <nc r="N50">
      <f>SUM(N51:N82)</f>
    </nc>
  </rcc>
  <rcc rId="3512" sId="9">
    <oc r="O50">
      <f>SUM(O51:O74)</f>
    </oc>
    <nc r="O50">
      <f>SUM(O51:O82)</f>
    </nc>
  </rcc>
  <rcc rId="3513" sId="9">
    <oc r="P50">
      <f>SUM(P51:P74)</f>
    </oc>
    <nc r="P50">
      <f>SUM(P51:P82)</f>
    </nc>
  </rcc>
  <rcc rId="3514" sId="9">
    <oc r="Q50">
      <f>SUM(Q51:Q74)</f>
    </oc>
    <nc r="Q50">
      <f>SUM(Q51:Q82)</f>
    </nc>
  </rcc>
  <rcc rId="3515" sId="9">
    <oc r="S50">
      <f>SUM(S51:S74)</f>
    </oc>
    <nc r="S50">
      <f>SUM(S51:S82)</f>
    </nc>
  </rcc>
  <rcc rId="3516" sId="9">
    <oc r="T50">
      <f>SUM(T51:T74)</f>
    </oc>
    <nc r="T50">
      <f>SUM(T51:T82)</f>
    </nc>
  </rcc>
  <rcc rId="3517" sId="9">
    <oc r="U50">
      <f>SUM(U51:U74)</f>
    </oc>
    <nc r="U50">
      <f>SUM(U51:U82)</f>
    </nc>
  </rcc>
  <rcc rId="3518" sId="9">
    <oc r="V50">
      <f>SUM(V51:V74)</f>
    </oc>
    <nc r="V50">
      <f>SUM(V51:V82)</f>
    </nc>
  </rcc>
  <rcc rId="3519" sId="9">
    <oc r="W50">
      <f>SUM(W51:W74)</f>
    </oc>
    <nc r="W50">
      <f>SUM(W51:W82)</f>
    </nc>
  </rcc>
  <rcc rId="3520" sId="9">
    <oc r="X50">
      <f>SUM(X51:X74)</f>
    </oc>
    <nc r="X50">
      <f>SUM(X51:X82)</f>
    </nc>
  </rcc>
  <rcc rId="3521" sId="9">
    <oc r="Z50">
      <f>SUM(Z51:Z74)</f>
    </oc>
    <nc r="Z50">
      <f>SUM(Z51:Z82)</f>
    </nc>
  </rcc>
  <rcc rId="3522" sId="9">
    <oc r="AA50">
      <f>SUM(AA51:AA74)</f>
    </oc>
    <nc r="AA50">
      <f>SUM(AA51:AA82)</f>
    </nc>
  </rcc>
  <rcc rId="3523" sId="9">
    <oc r="AB50">
      <f>SUM(AB51:AB74)</f>
    </oc>
    <nc r="AB50">
      <f>SUM(AB51:AB82)</f>
    </nc>
  </rcc>
  <rcc rId="3524" sId="9">
    <oc r="AC50">
      <f>SUM(AC51:AC74)</f>
    </oc>
    <nc r="AC50">
      <f>SUM(AC51:AC82)</f>
    </nc>
  </rcc>
  <rcc rId="3525" sId="9">
    <oc r="AD50">
      <f>SUM(AD51:AD74)</f>
    </oc>
    <nc r="AD50">
      <f>SUM(AD51:AD82)</f>
    </nc>
  </rcc>
  <rcc rId="3526" sId="9">
    <oc r="AE50">
      <f>SUM(AE51:AE74)</f>
    </oc>
    <nc r="AE50">
      <f>SUM(AE51:AE82)</f>
    </nc>
  </rcc>
  <rcc rId="3527" sId="9">
    <oc r="AG50">
      <f>SUM(AG51:AG74)</f>
    </oc>
    <nc r="AG50">
      <f>SUM(AG51:AG82)</f>
    </nc>
  </rcc>
  <rcc rId="3528" sId="9">
    <oc r="AH50">
      <f>SUM(AH51:AH74)</f>
    </oc>
    <nc r="AH50">
      <f>SUM(AH51:AH82)</f>
    </nc>
  </rcc>
  <rcc rId="3529" sId="9">
    <oc r="AI50">
      <f>SUM(AI51:AI74)</f>
    </oc>
    <nc r="AI50">
      <f>SUM(AI51:AI82)</f>
    </nc>
  </rcc>
  <rcc rId="3530" sId="9">
    <oc r="AJ50">
      <f>SUM(AJ51:AJ74)</f>
    </oc>
    <nc r="AJ50">
      <f>SUM(AJ51:AJ82)</f>
    </nc>
  </rcc>
  <rcc rId="3531" sId="9">
    <oc r="AK50">
      <f>SUM(AK51:AK74)</f>
    </oc>
    <nc r="AK50">
      <f>SUM(AK51:AK82)</f>
    </nc>
  </rcc>
  <rcc rId="3532" sId="9">
    <oc r="AL50">
      <f>SUM(AL51:AL74)</f>
    </oc>
    <nc r="AL50">
      <f>SUM(AL51:AL82)</f>
    </nc>
  </rcc>
  <rcc rId="3533" sId="9">
    <oc r="AN50">
      <f>SUM(AN51:AN74)</f>
    </oc>
    <nc r="AN50">
      <f>SUM(AN51:AN82)</f>
    </nc>
  </rcc>
  <rcc rId="3534" sId="9">
    <oc r="AO50">
      <f>SUM(AO51:AO74)</f>
    </oc>
    <nc r="AO50">
      <f>SUM(AO51:AO82)</f>
    </nc>
  </rcc>
  <rcc rId="3535" sId="9">
    <oc r="AP50">
      <f>SUM(AP51:AP74)</f>
    </oc>
    <nc r="AP50">
      <f>SUM(AP51:AP82)</f>
    </nc>
  </rcc>
  <rcc rId="3536" sId="9">
    <oc r="AQ50">
      <f>SUM(AQ51:AQ74)</f>
    </oc>
    <nc r="AQ50">
      <f>SUM(AQ51:AQ82)</f>
    </nc>
  </rcc>
  <rcc rId="3537" sId="9">
    <oc r="AR50">
      <f>SUM(AR51:AR74)</f>
    </oc>
    <nc r="AR50">
      <f>SUM(AR51:AR82)</f>
    </nc>
  </rcc>
  <rcc rId="3538" sId="9">
    <oc r="AS50">
      <f>SUM(AS51:AS74)</f>
    </oc>
    <nc r="AS50">
      <f>SUM(AS51:AS82)</f>
    </nc>
  </rcc>
  <rcc rId="3539" sId="9" odxf="1" dxf="1" numFmtId="4">
    <oc r="R16">
      <v>0</v>
    </oc>
    <nc r="R16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40" sId="9" odxf="1" dxf="1">
    <oc r="R17">
      <f>R48</f>
    </oc>
    <nc r="R17" t="inlineStr">
      <is>
        <t>нд</t>
      </is>
    </nc>
    <odxf>
      <numFmt numFmtId="2" formatCode="0.00"/>
    </odxf>
    <ndxf>
      <numFmt numFmtId="169" formatCode="#,##0.00_ ;\-#,##0.00\ "/>
    </ndxf>
  </rcc>
  <rcc rId="3541" sId="9" odxf="1" dxf="1" numFmtId="4">
    <oc r="R18">
      <v>0</v>
    </oc>
    <nc r="R18" t="inlineStr">
      <is>
        <t>нд</t>
      </is>
    </nc>
    <odxf>
      <font>
        <sz val="14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 tint="-0.249977111117893"/>
        </patternFill>
      </fill>
    </ndxf>
  </rcc>
  <rcc rId="3542" sId="9" odxf="1" dxf="1" numFmtId="4">
    <oc r="R19">
      <v>0</v>
    </oc>
    <nc r="R19" t="inlineStr">
      <is>
        <t>нд</t>
      </is>
    </nc>
    <odxf>
      <font>
        <sz val="14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 tint="-0.249977111117893"/>
        </patternFill>
      </fill>
    </ndxf>
  </rcc>
  <rcc rId="3543" sId="9" odxf="1" dxf="1">
    <oc r="R20">
      <f>R104</f>
    </oc>
    <nc r="R20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44" sId="9" odxf="1" dxf="1">
    <oc r="R21">
      <f>R105</f>
    </oc>
    <nc r="R21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45" sId="9" odxf="1" dxf="1">
    <oc r="R22">
      <f>R23+R48+R100+R103+R104+R105</f>
    </oc>
    <nc r="R22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46" sId="9" odxf="1" dxf="1" numFmtId="4">
    <oc r="R23">
      <v>0</v>
    </oc>
    <nc r="R23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47" sId="9" odxf="1" dxf="1" numFmtId="4">
    <oc r="R24">
      <v>0</v>
    </oc>
    <nc r="R24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48" sId="9" odxf="1" dxf="1" numFmtId="4">
    <oc r="R25">
      <v>0</v>
    </oc>
    <nc r="R25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49" sId="9" odxf="1" dxf="1" numFmtId="4">
    <oc r="R26">
      <v>0</v>
    </oc>
    <nc r="R26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50" sId="9" odxf="1" dxf="1" numFmtId="4">
    <oc r="R27">
      <v>0</v>
    </oc>
    <nc r="R27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51" sId="9" odxf="1" dxf="1" numFmtId="4">
    <oc r="R28">
      <v>0</v>
    </oc>
    <nc r="R28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52" sId="9" odxf="1" dxf="1" numFmtId="4">
    <oc r="R29">
      <v>0</v>
    </oc>
    <nc r="R29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53" sId="9" odxf="1" dxf="1" numFmtId="4">
    <oc r="R30">
      <v>0</v>
    </oc>
    <nc r="R30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54" sId="9" odxf="1" dxf="1" numFmtId="4">
    <oc r="R31">
      <v>0</v>
    </oc>
    <nc r="R31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55" sId="9" odxf="1" dxf="1" numFmtId="4">
    <oc r="R32">
      <v>0</v>
    </oc>
    <nc r="R32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56" sId="9" odxf="1" dxf="1" numFmtId="4">
    <oc r="R33">
      <v>0</v>
    </oc>
    <nc r="R33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57" sId="9" odxf="1" dxf="1" numFmtId="4">
    <oc r="R34">
      <v>0</v>
    </oc>
    <nc r="R34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58" sId="9" odxf="1" dxf="1" numFmtId="4">
    <oc r="R35">
      <v>0</v>
    </oc>
    <nc r="R35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59" sId="9" odxf="1" dxf="1" numFmtId="4">
    <oc r="R36">
      <v>0</v>
    </oc>
    <nc r="R36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60" sId="9" odxf="1" dxf="1" numFmtId="4">
    <oc r="R37">
      <v>0</v>
    </oc>
    <nc r="R37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61" sId="9" odxf="1" dxf="1" numFmtId="4">
    <oc r="R38">
      <v>0</v>
    </oc>
    <nc r="R38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62" sId="9" odxf="1" dxf="1" numFmtId="4">
    <oc r="R39">
      <v>0</v>
    </oc>
    <nc r="R39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63" sId="9" odxf="1" dxf="1" numFmtId="4">
    <oc r="R40">
      <v>0</v>
    </oc>
    <nc r="R40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64" sId="9" odxf="1" dxf="1" numFmtId="4">
    <oc r="R41">
      <v>0</v>
    </oc>
    <nc r="R41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65" sId="9" odxf="1" dxf="1" numFmtId="4">
    <oc r="R42">
      <v>0</v>
    </oc>
    <nc r="R42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66" sId="9" odxf="1" dxf="1" numFmtId="4">
    <oc r="R43">
      <v>0</v>
    </oc>
    <nc r="R43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67" sId="9" odxf="1" dxf="1" numFmtId="4">
    <oc r="R44">
      <v>0</v>
    </oc>
    <nc r="R44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68" sId="9" odxf="1" dxf="1" numFmtId="4">
    <oc r="R45">
      <v>0</v>
    </oc>
    <nc r="R45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69" sId="9" odxf="1" dxf="1" numFmtId="4">
    <oc r="R46">
      <v>0</v>
    </oc>
    <nc r="R46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70" sId="9" odxf="1" dxf="1" numFmtId="4">
    <oc r="R47">
      <v>0</v>
    </oc>
    <nc r="R47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71" sId="9" odxf="1" dxf="1">
    <oc r="R48">
      <f>R49</f>
    </oc>
    <nc r="R48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72" sId="9" odxf="1" dxf="1">
    <oc r="R49">
      <f>R50+R83</f>
    </oc>
    <nc r="R49" t="inlineStr">
      <is>
        <t>нд</t>
      </is>
    </nc>
    <odxf>
      <fill>
        <patternFill patternType="none">
          <bgColor indexed="65"/>
        </patternFill>
      </fill>
    </odxf>
    <ndxf>
      <fill>
        <patternFill patternType="solid">
          <bgColor theme="0" tint="-0.249977111117893"/>
        </patternFill>
      </fill>
    </ndxf>
  </rcc>
  <rcc rId="3573" sId="9" odxf="1" dxf="1">
    <oc r="R50">
      <f>SUM(R51:R74)</f>
    </oc>
    <nc r="R50" t="inlineStr">
      <is>
        <t>нд</t>
      </is>
    </nc>
    <ndxf>
      <fill>
        <patternFill patternType="solid">
          <bgColor theme="0" tint="-0.249977111117893"/>
        </patternFill>
      </fill>
    </ndxf>
  </rcc>
  <rfmt sheetId="9" sqref="R16:R50">
    <dxf>
      <fill>
        <patternFill>
          <bgColor theme="0"/>
        </patternFill>
      </fill>
    </dxf>
  </rfmt>
  <rcc rId="3574" sId="9">
    <oc r="K50">
      <f>SUM(K51:K74)</f>
    </oc>
    <nc r="K50" t="inlineStr">
      <is>
        <t>нд</t>
      </is>
    </nc>
  </rcc>
  <rcc rId="3575" sId="9" numFmtId="4">
    <oc r="K16">
      <v>0</v>
    </oc>
    <nc r="K16" t="inlineStr">
      <is>
        <t>нд</t>
      </is>
    </nc>
  </rcc>
  <rcc rId="3576" sId="9" odxf="1" dxf="1">
    <oc r="K17">
      <f>K48</f>
    </oc>
    <nc r="K17" t="inlineStr">
      <is>
        <t>нд</t>
      </is>
    </nc>
    <odxf>
      <numFmt numFmtId="2" formatCode="0.00"/>
      <fill>
        <patternFill patternType="solid">
          <bgColor theme="0" tint="-0.249977111117893"/>
        </patternFill>
      </fill>
    </odxf>
    <ndxf>
      <numFmt numFmtId="169" formatCode="#,##0.00_ ;\-#,##0.00\ "/>
      <fill>
        <patternFill patternType="none">
          <bgColor indexed="65"/>
        </patternFill>
      </fill>
    </ndxf>
  </rcc>
  <rcc rId="3577" sId="9" odxf="1" dxf="1" numFmtId="4">
    <oc r="K18">
      <v>0</v>
    </oc>
    <nc r="K18" t="inlineStr">
      <is>
        <t>нд</t>
      </is>
    </nc>
    <odxf>
      <font>
        <sz val="14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78" sId="9" odxf="1" dxf="1" numFmtId="4">
    <oc r="K19">
      <v>0</v>
    </oc>
    <nc r="K19" t="inlineStr">
      <is>
        <t>нд</t>
      </is>
    </nc>
    <odxf>
      <font>
        <sz val="14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79" sId="9" odxf="1" dxf="1">
    <oc r="K20">
      <f>K104</f>
    </oc>
    <nc r="K20" t="inlineStr">
      <is>
        <t>нд</t>
      </is>
    </nc>
    <odxf/>
    <ndxf/>
  </rcc>
  <rcc rId="3580" sId="9" odxf="1" dxf="1">
    <oc r="K21">
      <f>K105</f>
    </oc>
    <nc r="K21" t="inlineStr">
      <is>
        <t>нд</t>
      </is>
    </nc>
    <odxf/>
    <ndxf/>
  </rcc>
  <rcc rId="3581" sId="9">
    <oc r="K22">
      <f>K23+K48+K100+K103+K104+K105</f>
    </oc>
    <nc r="K22" t="inlineStr">
      <is>
        <t>нд</t>
      </is>
    </nc>
  </rcc>
  <rcc rId="3582" sId="9" numFmtId="4">
    <oc r="K23">
      <v>0</v>
    </oc>
    <nc r="K23" t="inlineStr">
      <is>
        <t>нд</t>
      </is>
    </nc>
  </rcc>
  <rcc rId="3583" sId="9" numFmtId="4">
    <oc r="K24">
      <v>0</v>
    </oc>
    <nc r="K24" t="inlineStr">
      <is>
        <t>нд</t>
      </is>
    </nc>
  </rcc>
  <rcc rId="3584" sId="9" numFmtId="4">
    <oc r="K25">
      <v>0</v>
    </oc>
    <nc r="K25" t="inlineStr">
      <is>
        <t>нд</t>
      </is>
    </nc>
  </rcc>
  <rcc rId="3585" sId="9" numFmtId="4">
    <oc r="K26">
      <v>0</v>
    </oc>
    <nc r="K26" t="inlineStr">
      <is>
        <t>нд</t>
      </is>
    </nc>
  </rcc>
  <rcc rId="3586" sId="9" numFmtId="4">
    <oc r="K27">
      <v>0</v>
    </oc>
    <nc r="K27" t="inlineStr">
      <is>
        <t>нд</t>
      </is>
    </nc>
  </rcc>
  <rcc rId="3587" sId="9" numFmtId="4">
    <oc r="K28">
      <v>0</v>
    </oc>
    <nc r="K28" t="inlineStr">
      <is>
        <t>нд</t>
      </is>
    </nc>
  </rcc>
  <rcc rId="3588" sId="9" numFmtId="4">
    <oc r="K29">
      <v>0</v>
    </oc>
    <nc r="K29" t="inlineStr">
      <is>
        <t>нд</t>
      </is>
    </nc>
  </rcc>
  <rcc rId="3589" sId="9" numFmtId="4">
    <oc r="K30">
      <v>0</v>
    </oc>
    <nc r="K30" t="inlineStr">
      <is>
        <t>нд</t>
      </is>
    </nc>
  </rcc>
  <rcc rId="3590" sId="9" numFmtId="4">
    <oc r="K31">
      <v>0</v>
    </oc>
    <nc r="K31" t="inlineStr">
      <is>
        <t>нд</t>
      </is>
    </nc>
  </rcc>
  <rcc rId="3591" sId="9" numFmtId="4">
    <oc r="K32">
      <v>0</v>
    </oc>
    <nc r="K32" t="inlineStr">
      <is>
        <t>нд</t>
      </is>
    </nc>
  </rcc>
  <rcc rId="3592" sId="9" numFmtId="4">
    <oc r="K33">
      <v>0</v>
    </oc>
    <nc r="K33" t="inlineStr">
      <is>
        <t>нд</t>
      </is>
    </nc>
  </rcc>
  <rcc rId="3593" sId="9" numFmtId="4">
    <oc r="K34">
      <v>0</v>
    </oc>
    <nc r="K34" t="inlineStr">
      <is>
        <t>нд</t>
      </is>
    </nc>
  </rcc>
  <rcc rId="3594" sId="9" numFmtId="4">
    <oc r="K35">
      <v>0</v>
    </oc>
    <nc r="K35" t="inlineStr">
      <is>
        <t>нд</t>
      </is>
    </nc>
  </rcc>
  <rcc rId="3595" sId="9" numFmtId="4">
    <oc r="K36">
      <v>0</v>
    </oc>
    <nc r="K36" t="inlineStr">
      <is>
        <t>нд</t>
      </is>
    </nc>
  </rcc>
  <rcc rId="3596" sId="9" numFmtId="4">
    <oc r="K37">
      <v>0</v>
    </oc>
    <nc r="K37" t="inlineStr">
      <is>
        <t>нд</t>
      </is>
    </nc>
  </rcc>
  <rcc rId="3597" sId="9" numFmtId="4">
    <oc r="K38">
      <v>0</v>
    </oc>
    <nc r="K38" t="inlineStr">
      <is>
        <t>нд</t>
      </is>
    </nc>
  </rcc>
  <rcc rId="3598" sId="9" numFmtId="4">
    <oc r="K39">
      <v>0</v>
    </oc>
    <nc r="K39" t="inlineStr">
      <is>
        <t>нд</t>
      </is>
    </nc>
  </rcc>
  <rcc rId="3599" sId="9" numFmtId="4">
    <oc r="K40">
      <v>0</v>
    </oc>
    <nc r="K40" t="inlineStr">
      <is>
        <t>нд</t>
      </is>
    </nc>
  </rcc>
  <rcc rId="3600" sId="9" numFmtId="4">
    <oc r="K41">
      <v>0</v>
    </oc>
    <nc r="K41" t="inlineStr">
      <is>
        <t>нд</t>
      </is>
    </nc>
  </rcc>
  <rcc rId="3601" sId="9" numFmtId="4">
    <oc r="K42">
      <v>0</v>
    </oc>
    <nc r="K42" t="inlineStr">
      <is>
        <t>нд</t>
      </is>
    </nc>
  </rcc>
  <rcc rId="3602" sId="9" numFmtId="4">
    <oc r="K43">
      <v>0</v>
    </oc>
    <nc r="K43" t="inlineStr">
      <is>
        <t>нд</t>
      </is>
    </nc>
  </rcc>
  <rcc rId="3603" sId="9" numFmtId="4">
    <oc r="K44">
      <v>0</v>
    </oc>
    <nc r="K44" t="inlineStr">
      <is>
        <t>нд</t>
      </is>
    </nc>
  </rcc>
  <rcc rId="3604" sId="9" numFmtId="4">
    <oc r="K45">
      <v>0</v>
    </oc>
    <nc r="K45" t="inlineStr">
      <is>
        <t>нд</t>
      </is>
    </nc>
  </rcc>
  <rcc rId="3605" sId="9" numFmtId="4">
    <oc r="K46">
      <v>0</v>
    </oc>
    <nc r="K46" t="inlineStr">
      <is>
        <t>нд</t>
      </is>
    </nc>
  </rcc>
  <rcc rId="3606" sId="9" numFmtId="4">
    <oc r="K47">
      <v>0</v>
    </oc>
    <nc r="K47" t="inlineStr">
      <is>
        <t>нд</t>
      </is>
    </nc>
  </rcc>
  <rcc rId="3607" sId="9">
    <oc r="K48">
      <f>K49</f>
    </oc>
    <nc r="K48" t="inlineStr">
      <is>
        <t>нд</t>
      </is>
    </nc>
  </rcc>
  <rcc rId="3608" sId="9">
    <oc r="K49">
      <f>K50+K83</f>
    </oc>
    <nc r="K49" t="inlineStr">
      <is>
        <t>нд</t>
      </is>
    </nc>
  </rcc>
  <rfmt sheetId="9" sqref="A16:D105" start="0" length="2147483647">
    <dxf>
      <font/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3609" sheetId="10" source="AB55:AB60" destination="T55:T60" sourceSheetId="10">
    <undo index="7" exp="ref" v="1" dr="T60" r="BH60" sId="10"/>
    <undo index="7" exp="ref" v="1" dr="T59" r="BH59" sId="10"/>
    <undo index="7" exp="ref" v="1" dr="T58" r="BH58" sId="10"/>
    <undo index="7" exp="ref" v="1" dr="T57" r="BH57" sId="10"/>
    <undo index="7" exp="ref" v="1" dr="T56" r="BH56" sId="10"/>
    <undo index="7" exp="ref" v="1" dr="T55" r="BH55" sId="10"/>
    <rcc rId="0" sId="10" dxf="1" numFmtId="4">
      <nc r="T5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T5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T5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T5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T5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T6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610" sheetId="10" source="AF55:AG60" destination="X55:Y60" sourceSheetId="10">
    <undo index="7" exp="ref" v="1" dr="Y60" r="BM60" sId="10"/>
    <undo index="7" exp="ref" v="1" dr="X60" r="BL60" sId="10"/>
    <undo index="7" exp="ref" v="1" dr="Y59" r="BM59" sId="10"/>
    <undo index="7" exp="ref" v="1" dr="X59" r="BL59" sId="10"/>
    <undo index="7" exp="ref" v="1" dr="Y58" r="BM58" sId="10"/>
    <undo index="7" exp="ref" v="1" dr="X58" r="BL58" sId="10"/>
    <undo index="7" exp="ref" v="1" dr="Y57" r="BM57" sId="10"/>
    <undo index="7" exp="ref" v="1" dr="X57" r="BL57" sId="10"/>
    <undo index="7" exp="ref" v="1" dr="X56" r="BL56" sId="10"/>
    <undo index="7" exp="ref" v="1" dr="Y55" r="BM55" sId="10"/>
    <undo index="7" exp="ref" v="1" dr="X55" r="BL55" sId="10"/>
    <rcc rId="0" sId="10" dxf="1" numFmtId="4">
      <nc r="X5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Y5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X5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Y5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X5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Y5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X5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Y5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X5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Y5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X6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Y6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611" sheetId="10" source="AJ63:AJ66" destination="AB63:AB66" sourceSheetId="10">
    <undo index="5" exp="ref" v="1" dr="AB66" r="BH66" sId="10"/>
    <undo index="5" exp="ref" v="1" dr="AB65" r="BH65" sId="10"/>
    <undo index="5" exp="ref" v="1" dr="AB64" r="BH64" sId="10"/>
    <undo index="5" exp="ref" v="1" dr="AB63" r="BH63" sId="10"/>
    <rcc rId="0" sId="10" dxf="1" numFmtId="4">
      <nc r="AB6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B6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B6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B6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612" sheetId="10" source="AN63:AO66" destination="AF63:AG66" sourceSheetId="10">
    <undo index="5" exp="ref" v="1" dr="AG66" r="BM66" sId="10"/>
    <undo index="5" exp="ref" v="1" dr="AF66" r="BL66" sId="10"/>
    <undo index="5" exp="ref" v="1" dr="AG65" r="BM65" sId="10"/>
    <undo index="5" exp="ref" v="1" dr="AF65" r="BL65" sId="10"/>
    <undo index="5" exp="ref" v="1" dr="AG64" r="BM64" sId="10"/>
    <undo index="5" exp="ref" v="1" dr="AF64" r="BL64" sId="10"/>
    <undo index="5" exp="ref" v="1" dr="AG63" r="BM63" sId="10"/>
    <undo index="5" exp="ref" v="1" dr="AF63" r="BL63" sId="10"/>
    <rcc rId="0" sId="10" dxf="1" numFmtId="4">
      <nc r="AF6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G6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F6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G6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F6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G65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F6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G66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613" sheetId="10" source="AR67:AR68" destination="AB67:AB68" sourceSheetId="10">
    <undo index="5" exp="ref" v="1" dr="AB68" r="BH68" sId="10"/>
    <undo index="5" exp="ref" v="1" dr="AB67" r="BH67" sId="10"/>
    <rcc rId="0" sId="10" dxf="1" numFmtId="4">
      <nc r="AB6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B6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614" sheetId="10" source="AV67:AW68" destination="AF67:AG68" sourceSheetId="10">
    <undo index="5" exp="ref" v="1" dr="AG68" r="BM68" sId="10"/>
    <undo index="5" exp="ref" v="1" dr="AF68" r="BL68" sId="10"/>
    <undo index="5" exp="ref" v="1" dr="AG67" r="BM67" sId="10"/>
    <undo index="5" exp="ref" v="1" dr="AF67" r="BL67" sId="10"/>
    <rcc rId="0" sId="10" dxf="1" numFmtId="4">
      <nc r="AF6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G67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F6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G68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615" sheetId="10" source="AR69:AR70" destination="AJ69:AJ70" sourceSheetId="10">
    <undo index="3" exp="ref" v="1" dr="AJ70" r="BH70" sId="10"/>
    <undo index="3" exp="ref" v="1" dr="AJ69" r="BH69" sId="10"/>
    <rcc rId="0" sId="10" dxf="1" numFmtId="4">
      <nc r="AJ6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J7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616" sheetId="10" source="AV69:AW70" destination="AN69:AO70" sourceSheetId="10">
    <undo index="3" exp="ref" v="1" dr="AO70" r="BM70" sId="10"/>
    <undo index="3" exp="ref" v="1" dr="AN70" r="BL70" sId="10"/>
    <undo index="3" exp="ref" v="1" dr="AO69" r="BM69" sId="10"/>
    <undo index="3" exp="ref" v="1" dr="AN69" r="BL69" sId="10"/>
    <rcc rId="0" sId="10" dxf="1" numFmtId="4">
      <nc r="AN6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O69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N7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O70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617" sheetId="10" source="AZ71:AZ74" destination="AJ71:AJ74" sourceSheetId="10">
    <undo index="3" exp="ref" v="1" dr="AJ74" r="BH74" sId="10"/>
    <undo index="3" exp="ref" v="1" dr="AJ73" r="BH73" sId="10"/>
    <undo index="3" exp="ref" v="1" dr="AJ72" r="BH72" sId="10"/>
    <undo index="3" exp="ref" v="1" dr="AJ71" r="BH71" sId="10"/>
    <undo index="0" exp="area" dr="AJ51:AJ74" r="AJ50" sId="10"/>
    <rcc rId="0" sId="10" dxf="1" numFmtId="4">
      <nc r="AJ71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J72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J7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J7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3618" sheetId="10" source="BD71:BE74" destination="AN71:AO74" sourceSheetId="10">
    <undo index="3" exp="ref" v="1" dr="AO74" r="BM74" sId="10"/>
    <undo index="3" exp="ref" v="1" dr="AN74" r="BL74" sId="10"/>
    <undo index="3" exp="ref" v="1" dr="AO73" r="BM73" sId="10"/>
    <undo index="3" exp="ref" v="1" dr="AN73" r="BL73" sId="10"/>
    <undo index="3" exp="ref" v="1" dr="AO72" r="BM72" sId="10"/>
    <undo index="3" exp="ref" v="1" dr="AN72" r="BL72" sId="10"/>
    <undo index="3" exp="ref" v="1" dr="AO71" r="BM71" sId="10"/>
    <undo index="3" exp="ref" v="1" dr="AN71" r="BL71" sId="10"/>
    <undo index="0" exp="area" dr="AO51:AO74" r="AO50" sId="10"/>
    <undo index="0" exp="area" dr="AN51:AN74" r="AN50" sId="10"/>
    <rcc rId="0" sId="10" dxf="1" numFmtId="4">
      <nc r="AN71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O71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N72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O72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N7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O73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N7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AO74">
        <v>0</v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rc rId="3619" sId="10" ref="A75:XFD75" action="insertRow"/>
  <rrc rId="3620" sId="10" ref="A75:XFD75" action="insertRow"/>
  <rrc rId="3621" sId="10" ref="A75:XFD76" action="insertRow"/>
  <rrc rId="3622" sId="10" ref="A75:XFD78" action="insertRow"/>
  <rcc rId="3623" sId="10" odxf="1" dxf="1">
    <nc r="A75" t="inlineStr">
      <is>
        <t>1.2.1.25</t>
      </is>
    </nc>
    <odxf/>
    <ndxf/>
  </rcc>
  <rcc rId="3624" sId="10" odxf="1" dxf="1">
    <nc r="A76" t="inlineStr">
      <is>
        <t>1.2.1.26</t>
      </is>
    </nc>
    <odxf/>
    <ndxf/>
  </rcc>
  <rcc rId="3625" sId="10" odxf="1" dxf="1">
    <nc r="A77" t="inlineStr">
      <is>
        <t>1.2.1.27</t>
      </is>
    </nc>
    <odxf/>
    <ndxf/>
  </rcc>
  <rcc rId="3626" sId="10" odxf="1" dxf="1">
    <nc r="A78" t="inlineStr">
      <is>
        <t>1.2.1.28</t>
      </is>
    </nc>
    <odxf/>
    <ndxf/>
  </rcc>
  <rcc rId="3627" sId="10" odxf="1" dxf="1">
    <nc r="A79" t="inlineStr">
      <is>
        <t>1.2.1.29</t>
      </is>
    </nc>
    <odxf/>
    <ndxf/>
  </rcc>
  <rcc rId="3628" sId="10" odxf="1" dxf="1">
    <nc r="A80" t="inlineStr">
      <is>
        <t>1.2.1.30</t>
      </is>
    </nc>
    <odxf/>
    <ndxf/>
  </rcc>
  <rcc rId="3629" sId="10" odxf="1" dxf="1">
    <nc r="A81" t="inlineStr">
      <is>
        <t>1.2.1.31</t>
      </is>
    </nc>
    <odxf/>
    <ndxf/>
  </rcc>
  <rcc rId="3630" sId="10" odxf="1" dxf="1">
    <nc r="A82" t="inlineStr">
      <is>
        <t>1.2.1.32</t>
      </is>
    </nc>
    <odxf/>
    <ndxf/>
  </rcc>
  <rcc rId="3631" sId="10" odxf="1" dxf="1">
    <nc r="C75" t="inlineStr">
      <is>
        <t>1-2-1-25</t>
      </is>
    </nc>
    <odxf/>
    <ndxf/>
  </rcc>
  <rcc rId="3632" sId="10" odxf="1" dxf="1">
    <nc r="C76" t="inlineStr">
      <is>
        <t>1-2-1-26</t>
      </is>
    </nc>
    <odxf/>
    <ndxf/>
  </rcc>
  <rcc rId="3633" sId="10" odxf="1" dxf="1">
    <nc r="C77" t="inlineStr">
      <is>
        <t>1-2-1-27</t>
      </is>
    </nc>
    <odxf/>
    <ndxf/>
  </rcc>
  <rcc rId="3634" sId="10" odxf="1" dxf="1">
    <nc r="C78" t="inlineStr">
      <is>
        <t>1-2-1-28</t>
      </is>
    </nc>
    <odxf/>
    <ndxf/>
  </rcc>
  <rcc rId="3635" sId="10" odxf="1" dxf="1">
    <nc r="C79" t="inlineStr">
      <is>
        <t>1-2-1-29</t>
      </is>
    </nc>
    <odxf/>
    <ndxf/>
  </rcc>
  <rcc rId="3636" sId="10" odxf="1" dxf="1">
    <nc r="C80" t="inlineStr">
      <is>
        <t>1-2-1-30</t>
      </is>
    </nc>
    <odxf/>
    <ndxf/>
  </rcc>
  <rcc rId="3637" sId="10" odxf="1" dxf="1">
    <nc r="C81" t="inlineStr">
      <is>
        <t>1-2-1-31</t>
      </is>
    </nc>
    <odxf/>
    <ndxf/>
  </rcc>
  <rcc rId="3638" sId="10" odxf="1" dxf="1">
    <nc r="C82" t="inlineStr">
      <is>
        <t>1-2-1-32</t>
      </is>
    </nc>
    <odxf/>
    <ndxf/>
  </rcc>
  <rcc rId="3639" sId="10">
    <oc r="L50">
      <f>SUM(L51:L74)</f>
    </oc>
    <nc r="L50">
      <f>SUM(L51:L82)</f>
    </nc>
  </rcc>
  <rcc rId="3640" sId="10">
    <oc r="M50">
      <f>SUM(M51:M74)</f>
    </oc>
    <nc r="M50">
      <f>SUM(M51:M82)</f>
    </nc>
  </rcc>
  <rcc rId="3641" sId="10">
    <oc r="N50">
      <f>SUM(N51:N74)</f>
    </oc>
    <nc r="N50">
      <f>SUM(N51:N82)</f>
    </nc>
  </rcc>
  <rcc rId="3642" sId="10">
    <oc r="O50">
      <f>SUM(O51:O74)</f>
    </oc>
    <nc r="O50">
      <f>SUM(O51:O82)</f>
    </nc>
  </rcc>
  <rcc rId="3643" sId="10">
    <oc r="P50">
      <f>SUM(P51:P74)</f>
    </oc>
    <nc r="P50">
      <f>SUM(P51:P82)</f>
    </nc>
  </rcc>
  <rcc rId="3644" sId="10">
    <oc r="Q50">
      <f>SUM(Q51:Q74)</f>
    </oc>
    <nc r="Q50">
      <f>SUM(Q51:Q82)</f>
    </nc>
  </rcc>
  <rcc rId="3645" sId="10">
    <oc r="R50">
      <f>SUM(R51:R74)</f>
    </oc>
    <nc r="R50">
      <f>SUM(R51:R82)</f>
    </nc>
  </rcc>
  <rcc rId="3646" sId="10">
    <oc r="S50">
      <f>SUM(S51:S74)</f>
    </oc>
    <nc r="S50">
      <f>SUM(S51:S82)</f>
    </nc>
  </rcc>
  <rcc rId="3647" sId="10">
    <oc r="T50">
      <f>SUM(T51:T74)</f>
    </oc>
    <nc r="T50">
      <f>SUM(T51:T82)</f>
    </nc>
  </rcc>
  <rcc rId="3648" sId="10">
    <oc r="U50">
      <f>SUM(U51:U74)</f>
    </oc>
    <nc r="U50">
      <f>SUM(U51:U82)</f>
    </nc>
  </rcc>
  <rcc rId="3649" sId="10">
    <oc r="V50">
      <f>SUM(V51:V74)</f>
    </oc>
    <nc r="V50">
      <f>SUM(V51:V82)</f>
    </nc>
  </rcc>
  <rcc rId="3650" sId="10">
    <oc r="W50">
      <f>SUM(W51:W74)</f>
    </oc>
    <nc r="W50">
      <f>SUM(W51:W82)</f>
    </nc>
  </rcc>
  <rcc rId="3651" sId="10">
    <oc r="X50">
      <f>SUM(X51:X74)</f>
    </oc>
    <nc r="X50">
      <f>SUM(X51:X82)</f>
    </nc>
  </rcc>
  <rcc rId="3652" sId="10">
    <oc r="Y50">
      <f>SUM(Y51:Y74)</f>
    </oc>
    <nc r="Y50">
      <f>SUM(Y51:Y82)</f>
    </nc>
  </rcc>
  <rcc rId="3653" sId="10">
    <oc r="Z50">
      <f>SUM(Z51:Z74)</f>
    </oc>
    <nc r="Z50">
      <f>SUM(Z51:Z82)</f>
    </nc>
  </rcc>
  <rcc rId="3654" sId="10">
    <oc r="AA50">
      <f>SUM(AA51:AA74)</f>
    </oc>
    <nc r="AA50">
      <f>SUM(AA51:AA82)</f>
    </nc>
  </rcc>
  <rcc rId="3655" sId="10">
    <oc r="AB50">
      <f>SUM(AB51:AB74)</f>
    </oc>
    <nc r="AB50">
      <f>SUM(AB51:AB82)</f>
    </nc>
  </rcc>
  <rcc rId="3656" sId="10">
    <oc r="AC50">
      <f>SUM(AC51:AC74)</f>
    </oc>
    <nc r="AC50">
      <f>SUM(AC51:AC82)</f>
    </nc>
  </rcc>
  <rcc rId="3657" sId="10">
    <oc r="AD50">
      <f>SUM(AD51:AD74)</f>
    </oc>
    <nc r="AD50">
      <f>SUM(AD51:AD82)</f>
    </nc>
  </rcc>
  <rcc rId="3658" sId="10">
    <oc r="AE50">
      <f>SUM(AE51:AE74)</f>
    </oc>
    <nc r="AE50">
      <f>SUM(AE51:AE82)</f>
    </nc>
  </rcc>
  <rcc rId="3659" sId="10">
    <oc r="AF50">
      <f>SUM(AF51:AF74)</f>
    </oc>
    <nc r="AF50">
      <f>SUM(AF51:AF82)</f>
    </nc>
  </rcc>
  <rcc rId="3660" sId="10">
    <oc r="AG50">
      <f>SUM(AG51:AG74)</f>
    </oc>
    <nc r="AG50">
      <f>SUM(AG51:AG82)</f>
    </nc>
  </rcc>
  <rcc rId="3661" sId="10">
    <oc r="AH50">
      <f>SUM(AH51:AH74)</f>
    </oc>
    <nc r="AH50">
      <f>SUM(AH51:AH82)</f>
    </nc>
  </rcc>
  <rcc rId="3662" sId="10">
    <oc r="AI50">
      <f>SUM(AI51:AI74)</f>
    </oc>
    <nc r="AI50">
      <f>SUM(AI51:AI82)</f>
    </nc>
  </rcc>
  <rcc rId="3663" sId="10">
    <oc r="AJ50">
      <f>SUM(AJ51:AJ74)</f>
    </oc>
    <nc r="AJ50">
      <f>SUM(AJ51:AJ82)</f>
    </nc>
  </rcc>
  <rcc rId="3664" sId="10">
    <oc r="AK50">
      <f>SUM(AK51:AK74)</f>
    </oc>
    <nc r="AK50">
      <f>SUM(AK51:AK82)</f>
    </nc>
  </rcc>
  <rcc rId="3665" sId="10">
    <oc r="AL50">
      <f>SUM(AL51:AL74)</f>
    </oc>
    <nc r="AL50">
      <f>SUM(AL51:AL82)</f>
    </nc>
  </rcc>
  <rcc rId="3666" sId="10">
    <oc r="AM50">
      <f>SUM(AM51:AM74)</f>
    </oc>
    <nc r="AM50">
      <f>SUM(AM51:AM82)</f>
    </nc>
  </rcc>
  <rcc rId="3667" sId="10">
    <oc r="AN50">
      <f>SUM(AN51:AN74)</f>
    </oc>
    <nc r="AN50">
      <f>SUM(AN51:AN82)</f>
    </nc>
  </rcc>
  <rcc rId="3668" sId="10">
    <oc r="AO50">
      <f>SUM(AO51:AO74)</f>
    </oc>
    <nc r="AO50">
      <f>SUM(AO51:AO82)</f>
    </nc>
  </rcc>
  <rcc rId="3669" sId="10">
    <oc r="AP50">
      <f>SUM(AP51:AP74)</f>
    </oc>
    <nc r="AP50">
      <f>SUM(AP51:AP82)</f>
    </nc>
  </rcc>
  <rcc rId="3670" sId="10">
    <oc r="AQ50">
      <f>SUM(AQ51:AQ74)</f>
    </oc>
    <nc r="AQ50">
      <f>SUM(AQ51:AQ82)</f>
    </nc>
  </rcc>
  <rcc rId="3671" sId="10">
    <oc r="AR50">
      <f>SUM(AR51:AR74)</f>
    </oc>
    <nc r="AR50">
      <f>SUM(AR51:AR82)</f>
    </nc>
  </rcc>
  <rcc rId="3672" sId="10">
    <oc r="AS50">
      <f>SUM(AS51:AS74)</f>
    </oc>
    <nc r="AS50">
      <f>SUM(AS51:AS82)</f>
    </nc>
  </rcc>
  <rcc rId="3673" sId="10">
    <oc r="AT50">
      <f>SUM(AT51:AT74)</f>
    </oc>
    <nc r="AT50">
      <f>SUM(AT51:AT82)</f>
    </nc>
  </rcc>
  <rcc rId="3674" sId="10">
    <oc r="AU50">
      <f>SUM(AU51:AU74)</f>
    </oc>
    <nc r="AU50">
      <f>SUM(AU51:AU82)</f>
    </nc>
  </rcc>
  <rcc rId="3675" sId="10">
    <oc r="AV50">
      <f>SUM(AV51:AV74)</f>
    </oc>
    <nc r="AV50">
      <f>SUM(AV51:AV82)</f>
    </nc>
  </rcc>
  <rcc rId="3676" sId="10">
    <oc r="AW50">
      <f>SUM(AW51:AW74)</f>
    </oc>
    <nc r="AW50">
      <f>SUM(AW51:AW82)</f>
    </nc>
  </rcc>
  <rcc rId="3677" sId="10">
    <oc r="AX50">
      <f>SUM(AX51:AX74)</f>
    </oc>
    <nc r="AX50">
      <f>SUM(AX51:AX82)</f>
    </nc>
  </rcc>
  <rcc rId="3678" sId="10">
    <oc r="AY50">
      <f>SUM(AY51:AY74)</f>
    </oc>
    <nc r="AY50">
      <f>SUM(AY51:AY82)</f>
    </nc>
  </rcc>
  <rcc rId="3679" sId="10">
    <oc r="AZ50">
      <f>SUM(AZ51:AZ74)</f>
    </oc>
    <nc r="AZ50">
      <f>SUM(AZ51:AZ82)</f>
    </nc>
  </rcc>
  <rcc rId="3680" sId="10">
    <oc r="BA50">
      <f>SUM(BA51:BA74)</f>
    </oc>
    <nc r="BA50">
      <f>SUM(BA51:BA82)</f>
    </nc>
  </rcc>
  <rcc rId="3681" sId="10">
    <oc r="BB50">
      <f>SUM(BB51:BB74)</f>
    </oc>
    <nc r="BB50">
      <f>SUM(BB51:BB82)</f>
    </nc>
  </rcc>
  <rcc rId="3682" sId="10">
    <oc r="BC50">
      <f>SUM(BC51:BC74)</f>
    </oc>
    <nc r="BC50">
      <f>SUM(BC51:BC82)</f>
    </nc>
  </rcc>
  <rcc rId="3683" sId="10">
    <oc r="BD50">
      <f>SUM(BD51:BD74)</f>
    </oc>
    <nc r="BD50">
      <f>SUM(BD51:BD82)</f>
    </nc>
  </rcc>
  <rcc rId="3684" sId="10">
    <oc r="BE50">
      <f>SUM(BE51:BE74)</f>
    </oc>
    <nc r="BE50">
      <f>SUM(BE51:BE82)</f>
    </nc>
  </rcc>
  <rcc rId="3685" sId="10">
    <oc r="BF50">
      <f>SUM(BF51:BF74)</f>
    </oc>
    <nc r="BF50">
      <f>SUM(BF51:BF82)</f>
    </nc>
  </rcc>
  <rcc rId="3686" sId="10">
    <oc r="BG50">
      <f>SUM(BG51:BG74)</f>
    </oc>
    <nc r="BG50">
      <f>SUM(BG51:BG82)</f>
    </nc>
  </rcc>
  <rcc rId="3687" sId="10">
    <oc r="BH50">
      <f>SUM(BH51:BH74)</f>
    </oc>
    <nc r="BH50">
      <f>SUM(BH51:BH82)</f>
    </nc>
  </rcc>
  <rcc rId="3688" sId="10">
    <oc r="BI50">
      <f>SUM(BI51:BI74)</f>
    </oc>
    <nc r="BI50">
      <f>SUM(BI51:BI82)</f>
    </nc>
  </rcc>
  <rcc rId="3689" sId="10">
    <oc r="BJ50">
      <f>SUM(BJ51:BJ74)</f>
    </oc>
    <nc r="BJ50">
      <f>SUM(BJ51:BJ82)</f>
    </nc>
  </rcc>
  <rcc rId="3690" sId="10">
    <oc r="BK50">
      <f>SUM(BK51:BK74)</f>
    </oc>
    <nc r="BK50">
      <f>SUM(BK51:BK82)</f>
    </nc>
  </rcc>
  <rcc rId="3691" sId="10">
    <oc r="BL50">
      <f>SUM(BL51:BL74)</f>
    </oc>
    <nc r="BL50">
      <f>SUM(BL51:BL82)</f>
    </nc>
  </rcc>
  <rcc rId="3692" sId="10">
    <oc r="BM50">
      <f>SUM(BM51:BM74)</f>
    </oc>
    <nc r="BM50">
      <f>SUM(BM51:BM82)</f>
    </nc>
  </rcc>
  <rcc rId="3693" sId="10">
    <oc r="BN50">
      <f>SUM(BN51:BN74)</f>
    </oc>
    <nc r="BN50">
      <f>SUM(BN51:BN82)</f>
    </nc>
  </rcc>
  <rcc rId="3694" sId="10">
    <oc r="BO50">
      <f>SUM(BO51:BO74)</f>
    </oc>
    <nc r="BO50">
      <f>SUM(BO51:BO82)</f>
    </nc>
  </rcc>
  <rcc rId="3695" sId="10">
    <oc r="BH55">
      <f>AZ55+AR55+AJ55+T55+#REF!</f>
    </oc>
    <nc r="BH55">
      <f>AZ55+AR55+AJ55+T55+AB55</f>
    </nc>
  </rcc>
  <rcc rId="3696" sId="10" odxf="1" dxf="1" numFmtId="4">
    <nc r="AB55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7" sId="10" odxf="1" dxf="1" numFmtId="4">
    <nc r="AB56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8" sId="10" odxf="1" dxf="1" numFmtId="4">
    <nc r="AB57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9" sId="10" odxf="1" dxf="1" numFmtId="4">
    <nc r="AB58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0" sId="10" odxf="1" dxf="1" numFmtId="4">
    <nc r="AB59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1" sId="10" odxf="1" dxf="1" numFmtId="4">
    <nc r="AB60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2" sId="10" odxf="1" dxf="1" numFmtId="4">
    <nc r="AF55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3" sId="10" odxf="1" dxf="1" numFmtId="4">
    <nc r="AG55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4" sId="10" odxf="1" dxf="1" numFmtId="4">
    <nc r="AF56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5" sId="10" odxf="1" dxf="1" numFmtId="4">
    <nc r="AG56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6" sId="10" odxf="1" dxf="1" numFmtId="4">
    <nc r="AF57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7" sId="10" odxf="1" dxf="1" numFmtId="4">
    <nc r="AG57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8" sId="10" odxf="1" dxf="1" numFmtId="4">
    <nc r="AF58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9" sId="10" odxf="1" dxf="1" numFmtId="4">
    <nc r="AG58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0" sId="10" odxf="1" dxf="1" numFmtId="4">
    <nc r="AF59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1" sId="10" odxf="1" dxf="1" numFmtId="4">
    <nc r="AG59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2" sId="10" odxf="1" dxf="1" numFmtId="4">
    <nc r="AF60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3" sId="10" odxf="1" dxf="1" numFmtId="4">
    <nc r="AG60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4" sId="10" odxf="1" dxf="1" numFmtId="4">
    <nc r="AJ63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5" sId="10" odxf="1" dxf="1" numFmtId="4">
    <nc r="AJ64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6" sId="10" odxf="1" dxf="1" numFmtId="4">
    <nc r="AJ65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7" sId="10" odxf="1" dxf="1" numFmtId="4">
    <nc r="AJ66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8" sId="10" odxf="1" dxf="1" numFmtId="4">
    <nc r="AN63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9" sId="10" odxf="1" dxf="1" numFmtId="4">
    <nc r="AO63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0" sId="10" odxf="1" dxf="1" numFmtId="4">
    <nc r="AN64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1" sId="10" odxf="1" dxf="1" numFmtId="4">
    <nc r="AO64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2" sId="10" odxf="1" dxf="1" numFmtId="4">
    <nc r="AN65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3" sId="10" odxf="1" dxf="1" numFmtId="4">
    <nc r="AO65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4" sId="10" odxf="1" dxf="1" numFmtId="4">
    <nc r="AN66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5" sId="10" odxf="1" dxf="1" numFmtId="4">
    <nc r="AO66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6" sId="10" odxf="1" dxf="1" numFmtId="4">
    <nc r="AR67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7" sId="10" odxf="1" dxf="1" numFmtId="4">
    <nc r="AR68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8" sId="10" odxf="1" dxf="1" numFmtId="4">
    <nc r="AR69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9" sId="10" odxf="1" dxf="1" numFmtId="4">
    <nc r="AR70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0" sId="10" odxf="1" dxf="1" numFmtId="4">
    <nc r="AV67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1" sId="10" odxf="1" dxf="1" numFmtId="4">
    <nc r="AW67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2" sId="10" odxf="1" dxf="1" numFmtId="4">
    <nc r="AV68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" sId="10" odxf="1" dxf="1" numFmtId="4">
    <nc r="AW68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" sId="10" odxf="1" dxf="1" numFmtId="4">
    <nc r="AV69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5" sId="10" odxf="1" dxf="1" numFmtId="4">
    <nc r="AW69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6" sId="10" odxf="1" dxf="1" numFmtId="4">
    <nc r="AV70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7" sId="10" odxf="1" dxf="1" numFmtId="4">
    <nc r="AW70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8" sId="10" odxf="1" dxf="1" numFmtId="4">
    <nc r="AZ71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9" sId="10" odxf="1" dxf="1" numFmtId="4">
    <nc r="AZ72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0" sId="10" odxf="1" dxf="1" numFmtId="4">
    <nc r="AZ73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1" sId="10" odxf="1" dxf="1" numFmtId="4">
    <nc r="AZ74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2" sId="10" odxf="1" dxf="1" numFmtId="4">
    <nc r="BD71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3" sId="10" odxf="1" dxf="1" numFmtId="4">
    <nc r="BE71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4" sId="10" odxf="1" dxf="1" numFmtId="4">
    <nc r="BD72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5" sId="10" odxf="1" dxf="1" numFmtId="4">
    <nc r="BE72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6" sId="10" odxf="1" dxf="1" numFmtId="4">
    <nc r="BD73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7" sId="10" odxf="1" dxf="1" numFmtId="4">
    <nc r="BE73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8" sId="10" odxf="1" dxf="1" numFmtId="4">
    <nc r="BD74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9" sId="10" odxf="1" dxf="1" numFmtId="4">
    <nc r="BE74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0" sId="10" odxf="1" dxf="1" numFmtId="4">
    <nc r="E75">
      <v>0</v>
    </nc>
    <odxf/>
    <ndxf/>
  </rcc>
  <rcc rId="3751" sId="10" odxf="1" dxf="1" numFmtId="4">
    <nc r="F75">
      <v>0</v>
    </nc>
    <odxf/>
    <ndxf/>
  </rcc>
  <rcc rId="3752" sId="10" odxf="1" dxf="1" numFmtId="4">
    <nc r="G75">
      <v>0</v>
    </nc>
    <odxf/>
    <ndxf/>
  </rcc>
  <rcc rId="3753" sId="10" odxf="1" dxf="1" numFmtId="4">
    <nc r="E76">
      <v>0</v>
    </nc>
    <odxf/>
    <ndxf/>
  </rcc>
  <rcc rId="3754" sId="10" odxf="1" dxf="1" numFmtId="4">
    <nc r="F76">
      <v>0</v>
    </nc>
    <odxf/>
    <ndxf/>
  </rcc>
  <rcc rId="3755" sId="10" odxf="1" dxf="1" numFmtId="4">
    <nc r="G76">
      <v>0</v>
    </nc>
    <odxf/>
    <ndxf/>
  </rcc>
  <rcc rId="3756" sId="10" odxf="1" dxf="1" numFmtId="4">
    <nc r="E77">
      <v>0</v>
    </nc>
    <odxf/>
    <ndxf/>
  </rcc>
  <rcc rId="3757" sId="10" odxf="1" dxf="1" numFmtId="4">
    <nc r="F77">
      <v>0</v>
    </nc>
    <odxf/>
    <ndxf/>
  </rcc>
  <rcc rId="3758" sId="10" odxf="1" dxf="1" numFmtId="4">
    <nc r="G77">
      <v>0</v>
    </nc>
    <odxf/>
    <ndxf/>
  </rcc>
  <rcc rId="3759" sId="10" odxf="1" dxf="1" numFmtId="4">
    <nc r="E78">
      <v>0</v>
    </nc>
    <odxf/>
    <ndxf/>
  </rcc>
  <rcc rId="3760" sId="10" odxf="1" dxf="1" numFmtId="4">
    <nc r="F78">
      <v>0</v>
    </nc>
    <odxf/>
    <ndxf/>
  </rcc>
  <rcc rId="3761" sId="10" odxf="1" dxf="1" numFmtId="4">
    <nc r="G78">
      <v>0</v>
    </nc>
    <odxf/>
    <ndxf/>
  </rcc>
  <rcc rId="3762" sId="10" odxf="1" dxf="1" numFmtId="4">
    <nc r="E79">
      <v>0</v>
    </nc>
    <odxf/>
    <ndxf/>
  </rcc>
  <rcc rId="3763" sId="10" odxf="1" dxf="1" numFmtId="4">
    <nc r="F79">
      <v>0</v>
    </nc>
    <odxf/>
    <ndxf/>
  </rcc>
  <rcc rId="3764" sId="10" odxf="1" dxf="1" numFmtId="4">
    <nc r="G79">
      <v>0</v>
    </nc>
    <odxf/>
    <ndxf/>
  </rcc>
  <rcc rId="3765" sId="10" odxf="1" dxf="1" numFmtId="4">
    <nc r="E80">
      <v>0</v>
    </nc>
    <odxf/>
    <ndxf/>
  </rcc>
  <rcc rId="3766" sId="10" odxf="1" dxf="1" numFmtId="4">
    <nc r="F80">
      <v>0</v>
    </nc>
    <odxf/>
    <ndxf/>
  </rcc>
  <rcc rId="3767" sId="10" odxf="1" dxf="1" numFmtId="4">
    <nc r="G80">
      <v>0</v>
    </nc>
    <odxf/>
    <ndxf/>
  </rcc>
  <rcc rId="3768" sId="10" odxf="1" dxf="1" numFmtId="4">
    <nc r="E81">
      <v>0</v>
    </nc>
    <odxf/>
    <ndxf/>
  </rcc>
  <rcc rId="3769" sId="10" odxf="1" dxf="1" numFmtId="4">
    <nc r="F81">
      <v>0</v>
    </nc>
    <odxf/>
    <ndxf/>
  </rcc>
  <rcc rId="3770" sId="10" odxf="1" dxf="1" numFmtId="4">
    <nc r="G81">
      <v>0</v>
    </nc>
    <odxf/>
    <ndxf/>
  </rcc>
  <rcc rId="3771" sId="10" odxf="1" dxf="1" numFmtId="4">
    <nc r="E82">
      <v>0</v>
    </nc>
    <odxf/>
    <ndxf/>
  </rcc>
  <rcc rId="3772" sId="10" odxf="1" dxf="1" numFmtId="4">
    <nc r="F82">
      <v>0</v>
    </nc>
    <odxf/>
    <ndxf/>
  </rcc>
  <rcc rId="3773" sId="10" odxf="1" dxf="1" numFmtId="4">
    <nc r="G82">
      <v>0</v>
    </nc>
    <odxf/>
    <ndxf/>
  </rcc>
  <rcc rId="3774" sId="10" odxf="1" dxf="1" numFmtId="4">
    <nc r="M75">
      <v>0</v>
    </nc>
    <odxf/>
    <ndxf/>
  </rcc>
  <rcc rId="3775" sId="10" odxf="1" dxf="1" numFmtId="4">
    <nc r="N75">
      <v>0</v>
    </nc>
    <odxf/>
    <ndxf/>
  </rcc>
  <rcc rId="3776" sId="10" odxf="1" dxf="1" numFmtId="4">
    <nc r="O75">
      <v>0</v>
    </nc>
    <odxf/>
    <ndxf/>
  </rcc>
  <rcc rId="3777" sId="10" odxf="1" dxf="1" numFmtId="4">
    <nc r="M76">
      <v>0</v>
    </nc>
    <odxf/>
    <ndxf/>
  </rcc>
  <rcc rId="3778" sId="10" odxf="1" dxf="1" numFmtId="4">
    <nc r="N76">
      <v>0</v>
    </nc>
    <odxf/>
    <ndxf/>
  </rcc>
  <rcc rId="3779" sId="10" odxf="1" dxf="1" numFmtId="4">
    <nc r="O76">
      <v>0</v>
    </nc>
    <odxf/>
    <ndxf/>
  </rcc>
  <rcc rId="3780" sId="10" odxf="1" dxf="1" numFmtId="4">
    <nc r="M77">
      <v>0</v>
    </nc>
    <odxf/>
    <ndxf/>
  </rcc>
  <rcc rId="3781" sId="10" odxf="1" dxf="1" numFmtId="4">
    <nc r="N77">
      <v>0</v>
    </nc>
    <odxf/>
    <ndxf/>
  </rcc>
  <rcc rId="3782" sId="10" odxf="1" dxf="1" numFmtId="4">
    <nc r="O77">
      <v>0</v>
    </nc>
    <odxf/>
    <ndxf/>
  </rcc>
  <rcc rId="3783" sId="10" odxf="1" dxf="1" numFmtId="4">
    <nc r="M78">
      <v>0</v>
    </nc>
    <odxf/>
    <ndxf/>
  </rcc>
  <rcc rId="3784" sId="10" odxf="1" dxf="1" numFmtId="4">
    <nc r="N78">
      <v>0</v>
    </nc>
    <odxf/>
    <ndxf/>
  </rcc>
  <rcc rId="3785" sId="10" odxf="1" dxf="1" numFmtId="4">
    <nc r="O78">
      <v>0</v>
    </nc>
    <odxf/>
    <ndxf/>
  </rcc>
  <rcc rId="3786" sId="10" odxf="1" dxf="1" numFmtId="4">
    <nc r="M79">
      <v>0</v>
    </nc>
    <odxf/>
    <ndxf/>
  </rcc>
  <rcc rId="3787" sId="10" odxf="1" dxf="1" numFmtId="4">
    <nc r="N79">
      <v>0</v>
    </nc>
    <odxf/>
    <ndxf/>
  </rcc>
  <rcc rId="3788" sId="10" odxf="1" dxf="1" numFmtId="4">
    <nc r="O79">
      <v>0</v>
    </nc>
    <odxf/>
    <ndxf/>
  </rcc>
  <rcc rId="3789" sId="10" odxf="1" dxf="1" numFmtId="4">
    <nc r="M80">
      <v>0</v>
    </nc>
    <odxf/>
    <ndxf/>
  </rcc>
  <rcc rId="3790" sId="10" odxf="1" dxf="1" numFmtId="4">
    <nc r="N80">
      <v>0</v>
    </nc>
    <odxf/>
    <ndxf/>
  </rcc>
  <rcc rId="3791" sId="10" odxf="1" dxf="1" numFmtId="4">
    <nc r="O80">
      <v>0</v>
    </nc>
    <odxf/>
    <ndxf/>
  </rcc>
  <rcc rId="3792" sId="10" odxf="1" dxf="1" numFmtId="4">
    <nc r="M81">
      <v>0</v>
    </nc>
    <odxf/>
    <ndxf/>
  </rcc>
  <rcc rId="3793" sId="10" odxf="1" dxf="1" numFmtId="4">
    <nc r="N81">
      <v>0</v>
    </nc>
    <odxf/>
    <ndxf/>
  </rcc>
  <rcc rId="3794" sId="10" odxf="1" dxf="1" numFmtId="4">
    <nc r="O81">
      <v>0</v>
    </nc>
    <odxf/>
    <ndxf/>
  </rcc>
  <rcc rId="3795" sId="10" odxf="1" dxf="1" numFmtId="4">
    <nc r="M82">
      <v>0</v>
    </nc>
    <odxf/>
    <ndxf/>
  </rcc>
  <rcc rId="3796" sId="10" odxf="1" dxf="1" numFmtId="4">
    <nc r="N82">
      <v>0</v>
    </nc>
    <odxf/>
    <ndxf/>
  </rcc>
  <rcc rId="3797" sId="10" odxf="1" dxf="1" numFmtId="4">
    <nc r="O82">
      <v>0</v>
    </nc>
    <odxf/>
    <ndxf/>
  </rcc>
  <rcc rId="3798" sId="10" odxf="1" dxf="1" numFmtId="4">
    <nc r="U75">
      <v>0</v>
    </nc>
    <odxf/>
    <ndxf/>
  </rcc>
  <rcc rId="3799" sId="10" odxf="1" dxf="1" numFmtId="4">
    <nc r="V75">
      <v>0</v>
    </nc>
    <odxf/>
    <ndxf/>
  </rcc>
  <rcc rId="3800" sId="10" odxf="1" dxf="1" numFmtId="4">
    <nc r="W75">
      <v>0</v>
    </nc>
    <odxf/>
    <ndxf/>
  </rcc>
  <rcc rId="3801" sId="10" odxf="1" dxf="1" numFmtId="4">
    <nc r="U76">
      <v>0</v>
    </nc>
    <odxf/>
    <ndxf/>
  </rcc>
  <rcc rId="3802" sId="10" odxf="1" dxf="1" numFmtId="4">
    <nc r="V76">
      <v>0</v>
    </nc>
    <odxf/>
    <ndxf/>
  </rcc>
  <rcc rId="3803" sId="10" odxf="1" dxf="1" numFmtId="4">
    <nc r="W76">
      <v>0</v>
    </nc>
    <odxf/>
    <ndxf/>
  </rcc>
  <rcc rId="3804" sId="10" odxf="1" dxf="1" numFmtId="4">
    <nc r="U77">
      <v>0</v>
    </nc>
    <odxf/>
    <ndxf/>
  </rcc>
  <rcc rId="3805" sId="10" odxf="1" dxf="1" numFmtId="4">
    <nc r="V77">
      <v>0</v>
    </nc>
    <odxf/>
    <ndxf/>
  </rcc>
  <rcc rId="3806" sId="10" odxf="1" dxf="1" numFmtId="4">
    <nc r="W77">
      <v>0</v>
    </nc>
    <odxf/>
    <ndxf/>
  </rcc>
  <rcc rId="3807" sId="10" odxf="1" dxf="1" numFmtId="4">
    <nc r="U78">
      <v>0</v>
    </nc>
    <odxf/>
    <ndxf/>
  </rcc>
  <rcc rId="3808" sId="10" odxf="1" dxf="1" numFmtId="4">
    <nc r="V78">
      <v>0</v>
    </nc>
    <odxf/>
    <ndxf/>
  </rcc>
  <rcc rId="3809" sId="10" odxf="1" dxf="1" numFmtId="4">
    <nc r="W78">
      <v>0</v>
    </nc>
    <odxf/>
    <ndxf/>
  </rcc>
  <rcc rId="3810" sId="10" odxf="1" dxf="1" numFmtId="4">
    <nc r="U79">
      <v>0</v>
    </nc>
    <odxf/>
    <ndxf/>
  </rcc>
  <rcc rId="3811" sId="10" odxf="1" dxf="1" numFmtId="4">
    <nc r="V79">
      <v>0</v>
    </nc>
    <odxf/>
    <ndxf/>
  </rcc>
  <rcc rId="3812" sId="10" odxf="1" dxf="1" numFmtId="4">
    <nc r="W79">
      <v>0</v>
    </nc>
    <odxf/>
    <ndxf/>
  </rcc>
  <rcc rId="3813" sId="10" odxf="1" dxf="1" numFmtId="4">
    <nc r="U80">
      <v>0</v>
    </nc>
    <odxf/>
    <ndxf/>
  </rcc>
  <rcc rId="3814" sId="10" odxf="1" dxf="1" numFmtId="4">
    <nc r="V80">
      <v>0</v>
    </nc>
    <odxf/>
    <ndxf/>
  </rcc>
  <rcc rId="3815" sId="10" odxf="1" dxf="1" numFmtId="4">
    <nc r="W80">
      <v>0</v>
    </nc>
    <odxf/>
    <ndxf/>
  </rcc>
  <rcc rId="3816" sId="10" odxf="1" dxf="1" numFmtId="4">
    <nc r="U81">
      <v>0</v>
    </nc>
    <odxf/>
    <ndxf/>
  </rcc>
  <rcc rId="3817" sId="10" odxf="1" dxf="1" numFmtId="4">
    <nc r="V81">
      <v>0</v>
    </nc>
    <odxf/>
    <ndxf/>
  </rcc>
  <rcc rId="3818" sId="10" odxf="1" dxf="1" numFmtId="4">
    <nc r="W81">
      <v>0</v>
    </nc>
    <odxf/>
    <ndxf/>
  </rcc>
  <rcc rId="3819" sId="10" odxf="1" dxf="1" numFmtId="4">
    <nc r="U82">
      <v>0</v>
    </nc>
    <odxf/>
    <ndxf/>
  </rcc>
  <rcc rId="3820" sId="10" odxf="1" dxf="1" numFmtId="4">
    <nc r="V82">
      <v>0</v>
    </nc>
    <odxf/>
    <ndxf/>
  </rcc>
  <rcc rId="3821" sId="10" odxf="1" dxf="1" numFmtId="4">
    <nc r="W82">
      <v>0</v>
    </nc>
    <odxf/>
    <ndxf/>
  </rcc>
  <rcc rId="3822" sId="10" numFmtId="4">
    <nc r="AC75">
      <v>0</v>
    </nc>
  </rcc>
  <rcc rId="3823" sId="10" numFmtId="4">
    <nc r="AD75">
      <v>0</v>
    </nc>
  </rcc>
  <rcc rId="3824" sId="10" numFmtId="4">
    <nc r="AE75">
      <v>0</v>
    </nc>
  </rcc>
  <rcc rId="3825" sId="10" numFmtId="4">
    <nc r="AC76">
      <v>0</v>
    </nc>
  </rcc>
  <rcc rId="3826" sId="10" numFmtId="4">
    <nc r="AD76">
      <v>0</v>
    </nc>
  </rcc>
  <rcc rId="3827" sId="10" numFmtId="4">
    <nc r="AE76">
      <v>0</v>
    </nc>
  </rcc>
  <rcc rId="3828" sId="10" numFmtId="4">
    <nc r="AC77">
      <v>0</v>
    </nc>
  </rcc>
  <rcc rId="3829" sId="10" numFmtId="4">
    <nc r="AD77">
      <v>0</v>
    </nc>
  </rcc>
  <rcc rId="3830" sId="10" numFmtId="4">
    <nc r="AE77">
      <v>0</v>
    </nc>
  </rcc>
  <rcc rId="3831" sId="10" numFmtId="4">
    <nc r="AC78">
      <v>0</v>
    </nc>
  </rcc>
  <rcc rId="3832" sId="10" numFmtId="4">
    <nc r="AD78">
      <v>0</v>
    </nc>
  </rcc>
  <rcc rId="3833" sId="10" numFmtId="4">
    <nc r="AE78">
      <v>0</v>
    </nc>
  </rcc>
  <rcc rId="3834" sId="10" numFmtId="4">
    <nc r="AC79">
      <v>0</v>
    </nc>
  </rcc>
  <rcc rId="3835" sId="10" numFmtId="4">
    <nc r="AD79">
      <v>0</v>
    </nc>
  </rcc>
  <rcc rId="3836" sId="10" numFmtId="4">
    <nc r="AE79">
      <v>0</v>
    </nc>
  </rcc>
  <rcc rId="3837" sId="10" numFmtId="4">
    <nc r="AC80">
      <v>0</v>
    </nc>
  </rcc>
  <rcc rId="3838" sId="10" numFmtId="4">
    <nc r="AD80">
      <v>0</v>
    </nc>
  </rcc>
  <rcc rId="3839" sId="10" numFmtId="4">
    <nc r="AE80">
      <v>0</v>
    </nc>
  </rcc>
  <rcc rId="3840" sId="10" numFmtId="4">
    <nc r="AC81">
      <v>0</v>
    </nc>
  </rcc>
  <rcc rId="3841" sId="10" numFmtId="4">
    <nc r="AD81">
      <v>0</v>
    </nc>
  </rcc>
  <rcc rId="3842" sId="10" numFmtId="4">
    <nc r="AE81">
      <v>0</v>
    </nc>
  </rcc>
  <rcc rId="3843" sId="10" numFmtId="4">
    <nc r="AC82">
      <v>0</v>
    </nc>
  </rcc>
  <rcc rId="3844" sId="10" numFmtId="4">
    <nc r="AD82">
      <v>0</v>
    </nc>
  </rcc>
  <rcc rId="3845" sId="10" numFmtId="4">
    <nc r="AE82">
      <v>0</v>
    </nc>
  </rcc>
  <rcc rId="3846" sId="10" numFmtId="4">
    <nc r="AK75">
      <v>0</v>
    </nc>
  </rcc>
  <rcc rId="3847" sId="10" numFmtId="4">
    <nc r="AL75">
      <v>0</v>
    </nc>
  </rcc>
  <rcc rId="3848" sId="10" numFmtId="4">
    <nc r="AM75">
      <v>0</v>
    </nc>
  </rcc>
  <rcc rId="3849" sId="10" numFmtId="4">
    <nc r="AK76">
      <v>0</v>
    </nc>
  </rcc>
  <rcc rId="3850" sId="10" numFmtId="4">
    <nc r="AL76">
      <v>0</v>
    </nc>
  </rcc>
  <rcc rId="3851" sId="10" numFmtId="4">
    <nc r="AM76">
      <v>0</v>
    </nc>
  </rcc>
  <rcc rId="3852" sId="10" numFmtId="4">
    <nc r="AK77">
      <v>0</v>
    </nc>
  </rcc>
  <rcc rId="3853" sId="10" numFmtId="4">
    <nc r="AL77">
      <v>0</v>
    </nc>
  </rcc>
  <rcc rId="3854" sId="10" numFmtId="4">
    <nc r="AM77">
      <v>0</v>
    </nc>
  </rcc>
  <rcc rId="3855" sId="10" numFmtId="4">
    <nc r="AK78">
      <v>0</v>
    </nc>
  </rcc>
  <rcc rId="3856" sId="10" numFmtId="4">
    <nc r="AL78">
      <v>0</v>
    </nc>
  </rcc>
  <rcc rId="3857" sId="10" numFmtId="4">
    <nc r="AM78">
      <v>0</v>
    </nc>
  </rcc>
  <rcc rId="3858" sId="10" numFmtId="4">
    <nc r="AK79">
      <v>0</v>
    </nc>
  </rcc>
  <rcc rId="3859" sId="10" numFmtId="4">
    <nc r="AL79">
      <v>0</v>
    </nc>
  </rcc>
  <rcc rId="3860" sId="10" numFmtId="4">
    <nc r="AM79">
      <v>0</v>
    </nc>
  </rcc>
  <rcc rId="3861" sId="10" numFmtId="4">
    <nc r="AK80">
      <v>0</v>
    </nc>
  </rcc>
  <rcc rId="3862" sId="10" numFmtId="4">
    <nc r="AL80">
      <v>0</v>
    </nc>
  </rcc>
  <rcc rId="3863" sId="10" numFmtId="4">
    <nc r="AM80">
      <v>0</v>
    </nc>
  </rcc>
  <rcc rId="3864" sId="10" numFmtId="4">
    <nc r="AK81">
      <v>0</v>
    </nc>
  </rcc>
  <rcc rId="3865" sId="10" numFmtId="4">
    <nc r="AL81">
      <v>0</v>
    </nc>
  </rcc>
  <rcc rId="3866" sId="10" numFmtId="4">
    <nc r="AM81">
      <v>0</v>
    </nc>
  </rcc>
  <rcc rId="3867" sId="10" numFmtId="4">
    <nc r="AK82">
      <v>0</v>
    </nc>
  </rcc>
  <rcc rId="3868" sId="10" numFmtId="4">
    <nc r="AL82">
      <v>0</v>
    </nc>
  </rcc>
  <rcc rId="3869" sId="10" numFmtId="4">
    <nc r="AM82">
      <v>0</v>
    </nc>
  </rcc>
  <rcc rId="3870" sId="10" numFmtId="4">
    <nc r="AS75">
      <v>0</v>
    </nc>
  </rcc>
  <rcc rId="3871" sId="10" numFmtId="4">
    <nc r="AT75">
      <v>0</v>
    </nc>
  </rcc>
  <rcc rId="3872" sId="10" numFmtId="4">
    <nc r="AU75">
      <v>0</v>
    </nc>
  </rcc>
  <rcc rId="3873" sId="10" numFmtId="4">
    <nc r="AS76">
      <v>0</v>
    </nc>
  </rcc>
  <rcc rId="3874" sId="10" numFmtId="4">
    <nc r="AT76">
      <v>0</v>
    </nc>
  </rcc>
  <rcc rId="3875" sId="10" numFmtId="4">
    <nc r="AU76">
      <v>0</v>
    </nc>
  </rcc>
  <rcc rId="3876" sId="10" numFmtId="4">
    <nc r="AS77">
      <v>0</v>
    </nc>
  </rcc>
  <rcc rId="3877" sId="10" numFmtId="4">
    <nc r="AT77">
      <v>0</v>
    </nc>
  </rcc>
  <rcc rId="3878" sId="10" numFmtId="4">
    <nc r="AU77">
      <v>0</v>
    </nc>
  </rcc>
  <rcc rId="3879" sId="10" numFmtId="4">
    <nc r="AS78">
      <v>0</v>
    </nc>
  </rcc>
  <rcc rId="3880" sId="10" numFmtId="4">
    <nc r="AT78">
      <v>0</v>
    </nc>
  </rcc>
  <rcc rId="3881" sId="10" numFmtId="4">
    <nc r="AU78">
      <v>0</v>
    </nc>
  </rcc>
  <rcc rId="3882" sId="10" numFmtId="4">
    <nc r="AS79">
      <v>0</v>
    </nc>
  </rcc>
  <rcc rId="3883" sId="10" numFmtId="4">
    <nc r="AT79">
      <v>0</v>
    </nc>
  </rcc>
  <rcc rId="3884" sId="10" numFmtId="4">
    <nc r="AU79">
      <v>0</v>
    </nc>
  </rcc>
  <rcc rId="3885" sId="10" numFmtId="4">
    <nc r="AS80">
      <v>0</v>
    </nc>
  </rcc>
  <rcc rId="3886" sId="10" numFmtId="4">
    <nc r="AT80">
      <v>0</v>
    </nc>
  </rcc>
  <rcc rId="3887" sId="10" numFmtId="4">
    <nc r="AU80">
      <v>0</v>
    </nc>
  </rcc>
  <rcc rId="3888" sId="10" numFmtId="4">
    <nc r="AS81">
      <v>0</v>
    </nc>
  </rcc>
  <rcc rId="3889" sId="10" numFmtId="4">
    <nc r="AT81">
      <v>0</v>
    </nc>
  </rcc>
  <rcc rId="3890" sId="10" numFmtId="4">
    <nc r="AU81">
      <v>0</v>
    </nc>
  </rcc>
  <rcc rId="3891" sId="10" numFmtId="4">
    <nc r="AS82">
      <v>0</v>
    </nc>
  </rcc>
  <rcc rId="3892" sId="10" numFmtId="4">
    <nc r="AT82">
      <v>0</v>
    </nc>
  </rcc>
  <rcc rId="3893" sId="10" numFmtId="4">
    <nc r="AU82">
      <v>0</v>
    </nc>
  </rcc>
  <rcc rId="3894" sId="10">
    <nc r="BA75">
      <f>E75</f>
    </nc>
  </rcc>
  <rcc rId="3895" sId="10">
    <nc r="BB75">
      <f>F75</f>
    </nc>
  </rcc>
  <rcc rId="3896" sId="10">
    <nc r="BC75">
      <f>G75</f>
    </nc>
  </rcc>
  <rcc rId="3897" sId="10">
    <nc r="BA76">
      <f>E76</f>
    </nc>
  </rcc>
  <rcc rId="3898" sId="10">
    <nc r="BB76">
      <f>F76</f>
    </nc>
  </rcc>
  <rcc rId="3899" sId="10">
    <nc r="BC76">
      <f>G76</f>
    </nc>
  </rcc>
  <rcc rId="3900" sId="10">
    <nc r="BA77">
      <f>E77</f>
    </nc>
  </rcc>
  <rcc rId="3901" sId="10">
    <nc r="BB77">
      <f>F77</f>
    </nc>
  </rcc>
  <rcc rId="3902" sId="10">
    <nc r="BC77">
      <f>G77</f>
    </nc>
  </rcc>
  <rcc rId="3903" sId="10">
    <nc r="BA78">
      <f>E78</f>
    </nc>
  </rcc>
  <rcc rId="3904" sId="10">
    <nc r="BB78">
      <f>F78</f>
    </nc>
  </rcc>
  <rcc rId="3905" sId="10">
    <nc r="BC78">
      <f>G78</f>
    </nc>
  </rcc>
  <rcc rId="3906" sId="10">
    <nc r="BA79">
      <f>E79</f>
    </nc>
  </rcc>
  <rcc rId="3907" sId="10">
    <nc r="BB79">
      <f>F79</f>
    </nc>
  </rcc>
  <rcc rId="3908" sId="10">
    <nc r="BC79">
      <f>G79</f>
    </nc>
  </rcc>
  <rcc rId="3909" sId="10">
    <nc r="BA80">
      <f>E80</f>
    </nc>
  </rcc>
  <rcc rId="3910" sId="10">
    <nc r="BB80">
      <f>F80</f>
    </nc>
  </rcc>
  <rcc rId="3911" sId="10">
    <nc r="BC80">
      <f>G80</f>
    </nc>
  </rcc>
  <rcc rId="3912" sId="10">
    <nc r="BA81">
      <f>E81</f>
    </nc>
  </rcc>
  <rcc rId="3913" sId="10">
    <nc r="BB81">
      <f>F81</f>
    </nc>
  </rcc>
  <rcc rId="3914" sId="10">
    <nc r="BC81">
      <f>G81</f>
    </nc>
  </rcc>
  <rcc rId="3915" sId="10">
    <nc r="BA82">
      <f>E82</f>
    </nc>
  </rcc>
  <rcc rId="3916" sId="10">
    <nc r="BB82">
      <f>F82</f>
    </nc>
  </rcc>
  <rcc rId="3917" sId="10">
    <nc r="BC82">
      <f>G82</f>
    </nc>
  </rcc>
  <rcc rId="3918" sId="10">
    <oc r="BH56">
      <f>AZ56+AR56+AJ56+T56+#REF!</f>
    </oc>
    <nc r="BH56">
      <f>AZ56+AR56+AJ56+T56+AB56</f>
    </nc>
  </rcc>
  <rcc rId="3919" sId="10">
    <oc r="BH57">
      <f>AZ57+AR57+AJ57+T57+#REF!</f>
    </oc>
    <nc r="BH57">
      <f>AZ57+AR57+AJ57+T57+AB57</f>
    </nc>
  </rcc>
  <rcc rId="3920" sId="10">
    <oc r="BH58">
      <f>AZ58+AR58+AJ58+T58+#REF!</f>
    </oc>
    <nc r="BH58">
      <f>AZ58+AR58+AJ58+T58+AB58</f>
    </nc>
  </rcc>
  <rcc rId="3921" sId="10">
    <oc r="BH59">
      <f>AZ59+AR59+AJ59+T59+#REF!</f>
    </oc>
    <nc r="BH59">
      <f>AZ59+AR59+AJ59+T59+AB59</f>
    </nc>
  </rcc>
  <rcc rId="3922" sId="10">
    <oc r="BH60">
      <f>AZ60+AR60+AJ60+T60+#REF!</f>
    </oc>
    <nc r="BH60">
      <f>AZ60+AR60+AJ60+T60+AB60</f>
    </nc>
  </rcc>
  <rcc rId="3923" sId="10">
    <oc r="BH61">
      <f>AZ61+AR61+AJ61+AB61+T61</f>
    </oc>
    <nc r="BH61">
      <f>AZ61+AR61+AJ61+T61+AB61</f>
    </nc>
  </rcc>
  <rcc rId="3924" sId="10">
    <oc r="BH62">
      <f>AZ62+AR62+AJ62+AB62+T62</f>
    </oc>
    <nc r="BH62">
      <f>AZ62+AR62+AJ62+T62+AB62</f>
    </nc>
  </rcc>
  <rcc rId="3925" sId="10">
    <oc r="BH63">
      <f>AZ63+AR63+AB63+#REF!+T63</f>
    </oc>
    <nc r="BH63">
      <f>AZ63+AR63+AJ63+T63+AB63</f>
    </nc>
  </rcc>
  <rcc rId="3926" sId="10">
    <oc r="BH64">
      <f>AZ64+AR64+AB64+#REF!+T64</f>
    </oc>
    <nc r="BH64">
      <f>AZ64+AR64+AJ64+T64+AB64</f>
    </nc>
  </rcc>
  <rcc rId="3927" sId="10">
    <oc r="BH65">
      <f>AZ65+AR65+AB65+#REF!+T65</f>
    </oc>
    <nc r="BH65">
      <f>AZ65+AR65+AJ65+T65+AB65</f>
    </nc>
  </rcc>
  <rcc rId="3928" sId="10">
    <oc r="BH66">
      <f>AZ66+AR66+AB66+#REF!+T66</f>
    </oc>
    <nc r="BH66">
      <f>AZ66+AR66+AJ66+T66+AB66</f>
    </nc>
  </rcc>
  <rcc rId="3929" sId="10">
    <oc r="BH67">
      <f>AZ67+AB67+AJ67+#REF!+T67</f>
    </oc>
    <nc r="BH67">
      <f>AZ67+AR67+AJ67+T67+AB67</f>
    </nc>
  </rcc>
  <rcc rId="3930" sId="10">
    <oc r="BH68">
      <f>AZ68+AB68+AJ68+#REF!+T68</f>
    </oc>
    <nc r="BH68">
      <f>AZ68+AR68+AJ68+T68+AB68</f>
    </nc>
  </rcc>
  <rcc rId="3931" sId="10">
    <oc r="BH69">
      <f>AZ69+AJ69+#REF!+AB69+T69</f>
    </oc>
    <nc r="BH69">
      <f>AZ69+AR69+AJ69+T69+AB69</f>
    </nc>
  </rcc>
  <rcc rId="3932" sId="10">
    <oc r="BH70">
      <f>AZ70+AJ70+#REF!+AB70+T70</f>
    </oc>
    <nc r="BH70">
      <f>AZ70+AR70+AJ70+T70+AB70</f>
    </nc>
  </rcc>
  <rcc rId="3933" sId="10">
    <oc r="BH71">
      <f>AJ71+AR71+#REF!+AB71+T71</f>
    </oc>
    <nc r="BH71">
      <f>AZ71+AR71+AJ71+T71+AB71</f>
    </nc>
  </rcc>
  <rcc rId="3934" sId="10">
    <oc r="BH72">
      <f>AJ72+AR72+#REF!+AB72+T72</f>
    </oc>
    <nc r="BH72">
      <f>AZ72+AR72+AJ72+T72+AB72</f>
    </nc>
  </rcc>
  <rcc rId="3935" sId="10">
    <oc r="BH73">
      <f>AJ73+AR73+#REF!+AB73+T73</f>
    </oc>
    <nc r="BH73">
      <f>AZ73+AR73+AJ73+T73+AB73</f>
    </nc>
  </rcc>
  <rcc rId="3936" sId="10">
    <oc r="BH74">
      <f>AJ74+AR74+#REF!+AB74+T74</f>
    </oc>
    <nc r="BH74">
      <f>AZ74+AR74+AJ74+T74+AB74</f>
    </nc>
  </rcc>
  <rcc rId="3937" sId="10" odxf="1" dxf="1">
    <nc r="BH75">
      <f>AZ75+AR75+AJ75+T75+AB75</f>
    </nc>
    <odxf/>
    <ndxf/>
  </rcc>
  <rcc rId="3938" sId="10" odxf="1" dxf="1">
    <nc r="BH76">
      <f>AZ76+AR76+AJ76+T76+AB76</f>
    </nc>
    <odxf/>
    <ndxf/>
  </rcc>
  <rcc rId="3939" sId="10" odxf="1" dxf="1">
    <nc r="BH77">
      <f>AZ77+AR77+AJ77+T77+AB77</f>
    </nc>
    <odxf/>
    <ndxf/>
  </rcc>
  <rcc rId="3940" sId="10" odxf="1" dxf="1">
    <nc r="BH78">
      <f>AZ78+AR78+AJ78+T78+AB78</f>
    </nc>
    <odxf/>
    <ndxf/>
  </rcc>
  <rcc rId="3941" sId="10" odxf="1" dxf="1">
    <nc r="BH79">
      <f>AZ79+AR79+AJ79+T79+AB79</f>
    </nc>
    <odxf/>
    <ndxf/>
  </rcc>
  <rcc rId="3942" sId="10" odxf="1" dxf="1">
    <nc r="BH80">
      <f>AZ80+AR80+AJ80+T80+AB80</f>
    </nc>
    <odxf/>
    <ndxf/>
  </rcc>
  <rcc rId="3943" sId="10" odxf="1" dxf="1">
    <nc r="BH81">
      <f>AZ81+AR81+AJ81+T81+AB81</f>
    </nc>
    <odxf/>
    <ndxf/>
  </rcc>
  <rcc rId="3944" sId="10" odxf="1" dxf="1">
    <nc r="BH82">
      <f>AZ82+AR82+AJ82+T82+AB82</f>
    </nc>
    <odxf/>
    <ndxf/>
  </rcc>
  <rcc rId="3945" sId="10">
    <oc r="BL52">
      <f>BD52+AV52+AN52+AF52+X52</f>
    </oc>
    <nc r="BL52">
      <f>BD52+AV52+AN52+AF52+X52</f>
    </nc>
  </rcc>
  <rcc rId="3946" sId="10">
    <oc r="BL53">
      <f>BD53+AV53+AN53+AF53+X53</f>
    </oc>
    <nc r="BL53">
      <f>BD53+AV53+AN53+AF53+X53</f>
    </nc>
  </rcc>
  <rcc rId="3947" sId="10">
    <oc r="BL54">
      <f>BD54+AV54+AN54+AF54+X54</f>
    </oc>
    <nc r="BL54">
      <f>BD54+AV54+AN54+AF54+X54</f>
    </nc>
  </rcc>
  <rcc rId="3948" sId="10">
    <oc r="BL55">
      <f>BD55+AV55+AN55+X55+#REF!</f>
    </oc>
    <nc r="BL55">
      <f>BD55+AV55+AN55+AF55+X55</f>
    </nc>
  </rcc>
  <rcc rId="3949" sId="10">
    <oc r="BL56">
      <f>BD56+AV56+AN56+X56+#REF!</f>
    </oc>
    <nc r="BL56">
      <f>BD56+AV56+AN56+AF56+X56</f>
    </nc>
  </rcc>
  <rcc rId="3950" sId="10">
    <oc r="BL57">
      <f>BD57+AV57+AN57+X57+#REF!</f>
    </oc>
    <nc r="BL57">
      <f>BD57+AV57+AN57+AF57+X57</f>
    </nc>
  </rcc>
  <rcc rId="3951" sId="10">
    <oc r="BL58">
      <f>BD58+AV58+AN58+X58+#REF!</f>
    </oc>
    <nc r="BL58">
      <f>BD58+AV58+AN58+AF58+X58</f>
    </nc>
  </rcc>
  <rcc rId="3952" sId="10">
    <oc r="BL59">
      <f>BD59+AV59+AN59+X59+#REF!</f>
    </oc>
    <nc r="BL59">
      <f>BD59+AV59+AN59+AF59+X59</f>
    </nc>
  </rcc>
  <rcc rId="3953" sId="10">
    <oc r="BL60">
      <f>BD60+AV60+AN60+X60+#REF!</f>
    </oc>
    <nc r="BL60">
      <f>BD60+AV60+AN60+AF60+X60</f>
    </nc>
  </rcc>
  <rcc rId="3954" sId="10">
    <oc r="BL61">
      <f>BD61+AV61+AN61+AF61+X61</f>
    </oc>
    <nc r="BL61">
      <f>BD61+AV61+AN61+AF61+X61</f>
    </nc>
  </rcc>
  <rcc rId="3955" sId="10">
    <oc r="BL62">
      <f>BD62+AV62+AN62+AF62+X62</f>
    </oc>
    <nc r="BL62">
      <f>BD62+AV62+AN62+AF62+X62</f>
    </nc>
  </rcc>
  <rcc rId="3956" sId="10">
    <oc r="BL63">
      <f>BD63+AV63+AF63+#REF!+X63</f>
    </oc>
    <nc r="BL63">
      <f>BD63+AV63+AN63+AF63+X63</f>
    </nc>
  </rcc>
  <rcc rId="3957" sId="10">
    <oc r="BL64">
      <f>BD64+AV64+AF64+#REF!+X64</f>
    </oc>
    <nc r="BL64">
      <f>BD64+AV64+AN64+AF64+X64</f>
    </nc>
  </rcc>
  <rcc rId="3958" sId="10">
    <oc r="BL65">
      <f>BD65+AV65+AF65+#REF!+X65</f>
    </oc>
    <nc r="BL65">
      <f>BD65+AV65+AN65+AF65+X65</f>
    </nc>
  </rcc>
  <rcc rId="3959" sId="10">
    <oc r="BL66">
      <f>BD66+AV66+AF66+#REF!+X66</f>
    </oc>
    <nc r="BL66">
      <f>BD66+AV66+AN66+AF66+X66</f>
    </nc>
  </rcc>
  <rcc rId="3960" sId="10">
    <oc r="BL67">
      <f>BD67+AF67+AN67+#REF!+X67</f>
    </oc>
    <nc r="BL67">
      <f>BD67+AV67+AN67+AF67+X67</f>
    </nc>
  </rcc>
  <rcc rId="3961" sId="10">
    <oc r="BL68">
      <f>BD68+AF68+AN68+#REF!+X68</f>
    </oc>
    <nc r="BL68">
      <f>BD68+AV68+AN68+AF68+X68</f>
    </nc>
  </rcc>
  <rcc rId="3962" sId="10">
    <oc r="BL69">
      <f>BD69+AN69+#REF!+AF69+X69</f>
    </oc>
    <nc r="BL69">
      <f>BD69+AV69+AN69+AF69+X69</f>
    </nc>
  </rcc>
  <rcc rId="3963" sId="10">
    <oc r="BL70">
      <f>BD70+AN70+#REF!+AF70+X70</f>
    </oc>
    <nc r="BL70">
      <f>BD70+AV70+AN70+AF70+X70</f>
    </nc>
  </rcc>
  <rcc rId="3964" sId="10">
    <oc r="BL71">
      <f>AN71+AV71+#REF!+AF71+X71</f>
    </oc>
    <nc r="BL71">
      <f>BD71+AV71+AN71+AF71+X71</f>
    </nc>
  </rcc>
  <rcc rId="3965" sId="10">
    <oc r="BL72">
      <f>AN72+AV72+#REF!+AF72+X72</f>
    </oc>
    <nc r="BL72">
      <f>BD72+AV72+AN72+AF72+X72</f>
    </nc>
  </rcc>
  <rcc rId="3966" sId="10">
    <oc r="BL73">
      <f>AN73+AV73+#REF!+AF73+X73</f>
    </oc>
    <nc r="BL73">
      <f>BD73+AV73+AN73+AF73+X73</f>
    </nc>
  </rcc>
  <rcc rId="3967" sId="10">
    <oc r="BL74">
      <f>AN74+AV74+#REF!+AF74+X74</f>
    </oc>
    <nc r="BL74">
      <f>BD74+AV74+AN74+AF74+X74</f>
    </nc>
  </rcc>
  <rcc rId="3968" sId="10" odxf="1" dxf="1">
    <nc r="BL75">
      <f>BD75+AV75+AN75+AF75+X75</f>
    </nc>
    <odxf/>
    <ndxf/>
  </rcc>
  <rcc rId="3969" sId="10" odxf="1" dxf="1">
    <nc r="BL76">
      <f>BD76+AV76+AN76+AF76+X76</f>
    </nc>
    <odxf/>
    <ndxf/>
  </rcc>
  <rcc rId="3970" sId="10" odxf="1" dxf="1">
    <nc r="BL77">
      <f>BD77+AV77+AN77+AF77+X77</f>
    </nc>
    <odxf/>
    <ndxf/>
  </rcc>
  <rcc rId="3971" sId="10" odxf="1" dxf="1">
    <nc r="BL78">
      <f>BD78+AV78+AN78+AF78+X78</f>
    </nc>
    <odxf/>
    <ndxf/>
  </rcc>
  <rcc rId="3972" sId="10" odxf="1" dxf="1">
    <nc r="BL79">
      <f>BD79+AV79+AN79+AF79+X79</f>
    </nc>
    <odxf/>
    <ndxf/>
  </rcc>
  <rcc rId="3973" sId="10" odxf="1" dxf="1">
    <nc r="BL80">
      <f>BD80+AV80+AN80+AF80+X80</f>
    </nc>
    <odxf/>
    <ndxf/>
  </rcc>
  <rcc rId="3974" sId="10" odxf="1" dxf="1">
    <nc r="BL81">
      <f>BD81+AV81+AN81+AF81+X81</f>
    </nc>
    <odxf/>
    <ndxf/>
  </rcc>
  <rcc rId="3975" sId="10" odxf="1" dxf="1">
    <nc r="BL82">
      <f>BD82+AV82+AN82+AF82+X82</f>
    </nc>
    <odxf/>
    <ndxf/>
  </rcc>
  <rcc rId="3976" sId="10">
    <oc r="BM52">
      <f>BE52+AW52+AO52+AG52+Y52</f>
    </oc>
    <nc r="BM52">
      <f>BE52+AW52+AO52+AG52+Y52</f>
    </nc>
  </rcc>
  <rcc rId="3977" sId="10">
    <oc r="BM53">
      <f>BE53+AW53+AO53+AG53+Y53</f>
    </oc>
    <nc r="BM53">
      <f>BE53+AW53+AO53+AG53+Y53</f>
    </nc>
  </rcc>
  <rcc rId="3978" sId="10">
    <oc r="BM54">
      <f>BE54+AW54+AO54+AG54+Y54</f>
    </oc>
    <nc r="BM54">
      <f>BE54+AW54+AO54+AG54+Y54</f>
    </nc>
  </rcc>
  <rcc rId="3979" sId="10">
    <oc r="BM55">
      <f>BE55+AW55+AO55+Y55+#REF!</f>
    </oc>
    <nc r="BM55">
      <f>BE55+AW55+AO55+AG55+Y55</f>
    </nc>
  </rcc>
  <rcc rId="3980" sId="10">
    <oc r="BM56">
      <f>I56</f>
    </oc>
    <nc r="BM56">
      <f>BE56+AW56+AO56+AG56+Y56</f>
    </nc>
  </rcc>
  <rcc rId="3981" sId="10">
    <oc r="BM57">
      <f>BE57+AW57+AO57+Y57+#REF!</f>
    </oc>
    <nc r="BM57">
      <f>BE57+AW57+AO57+AG57+Y57</f>
    </nc>
  </rcc>
  <rcc rId="3982" sId="10">
    <oc r="BM58">
      <f>BE58+AW58+AO58+Y58+#REF!</f>
    </oc>
    <nc r="BM58">
      <f>BE58+AW58+AO58+AG58+Y58</f>
    </nc>
  </rcc>
  <rcc rId="3983" sId="10">
    <oc r="BM59">
      <f>BE59+AW59+AO59+Y59+#REF!</f>
    </oc>
    <nc r="BM59">
      <f>BE59+AW59+AO59+AG59+Y59</f>
    </nc>
  </rcc>
  <rcc rId="3984" sId="10">
    <oc r="BM60">
      <f>BE60+AW60+AO60+Y60+#REF!</f>
    </oc>
    <nc r="BM60">
      <f>BE60+AW60+AO60+AG60+Y60</f>
    </nc>
  </rcc>
  <rcc rId="3985" sId="10">
    <oc r="BM61">
      <f>BE61+AW61+AO61+AG61+Y61</f>
    </oc>
    <nc r="BM61">
      <f>BE61+AW61+AO61+AG61+Y61</f>
    </nc>
  </rcc>
  <rcc rId="3986" sId="10">
    <oc r="BM62">
      <f>BE62+AW62+AO62+AG62+Y62</f>
    </oc>
    <nc r="BM62">
      <f>BE62+AW62+AO62+AG62+Y62</f>
    </nc>
  </rcc>
  <rcc rId="3987" sId="10">
    <oc r="BM63">
      <f>BE63+AW63+AG63+#REF!+Y63</f>
    </oc>
    <nc r="BM63">
      <f>BE63+AW63+AO63+AG63+Y63</f>
    </nc>
  </rcc>
  <rcc rId="3988" sId="10">
    <oc r="BM64">
      <f>BE64+AW64+AG64+#REF!+Y64</f>
    </oc>
    <nc r="BM64">
      <f>BE64+AW64+AO64+AG64+Y64</f>
    </nc>
  </rcc>
  <rcc rId="3989" sId="10">
    <oc r="BM65">
      <f>BE65+AW65+AG65+#REF!+Y65</f>
    </oc>
    <nc r="BM65">
      <f>BE65+AW65+AO65+AG65+Y65</f>
    </nc>
  </rcc>
  <rcc rId="3990" sId="10">
    <oc r="BM66">
      <f>BE66+AW66+AG66+#REF!+Y66</f>
    </oc>
    <nc r="BM66">
      <f>BE66+AW66+AO66+AG66+Y66</f>
    </nc>
  </rcc>
  <rcc rId="3991" sId="10">
    <oc r="BM67">
      <f>BE67+AG67+AO67+#REF!+Y67</f>
    </oc>
    <nc r="BM67">
      <f>BE67+AW67+AO67+AG67+Y67</f>
    </nc>
  </rcc>
  <rcc rId="3992" sId="10">
    <oc r="BM68">
      <f>BE68+AG68+AO68+#REF!+Y68</f>
    </oc>
    <nc r="BM68">
      <f>BE68+AW68+AO68+AG68+Y68</f>
    </nc>
  </rcc>
  <rcc rId="3993" sId="10">
    <oc r="BM69">
      <f>BE69+AO69+#REF!+AG69+Y69</f>
    </oc>
    <nc r="BM69">
      <f>BE69+AW69+AO69+AG69+Y69</f>
    </nc>
  </rcc>
  <rcc rId="3994" sId="10">
    <oc r="BM70">
      <f>BE70+AO70+#REF!+AG70+Y70</f>
    </oc>
    <nc r="BM70">
      <f>BE70+AW70+AO70+AG70+Y70</f>
    </nc>
  </rcc>
  <rcc rId="3995" sId="10">
    <oc r="BM71">
      <f>AO71+AW71+#REF!+AG71+Y71</f>
    </oc>
    <nc r="BM71">
      <f>BE71+AW71+AO71+AG71+Y71</f>
    </nc>
  </rcc>
  <rcc rId="3996" sId="10">
    <oc r="BM72">
      <f>AO72+AW72+#REF!+AG72+Y72</f>
    </oc>
    <nc r="BM72">
      <f>BE72+AW72+AO72+AG72+Y72</f>
    </nc>
  </rcc>
  <rcc rId="3997" sId="10">
    <oc r="BM73">
      <f>AO73+AW73+#REF!+AG73+Y73</f>
    </oc>
    <nc r="BM73">
      <f>BE73+AW73+AO73+AG73+Y73</f>
    </nc>
  </rcc>
  <rcc rId="3998" sId="10">
    <oc r="BM74">
      <f>AO74+AW74+#REF!+AG74+Y74</f>
    </oc>
    <nc r="BM74">
      <f>BE74+AW74+AO74+AG74+Y74</f>
    </nc>
  </rcc>
  <rcc rId="3999" sId="10" odxf="1" dxf="1">
    <nc r="BM75">
      <f>BE75+AW75+AO75+AG75+Y75</f>
    </nc>
    <odxf/>
    <ndxf/>
  </rcc>
  <rcc rId="4000" sId="10" odxf="1" dxf="1">
    <nc r="BM76">
      <f>BE76+AW76+AO76+AG76+Y76</f>
    </nc>
    <odxf/>
    <ndxf/>
  </rcc>
  <rcc rId="4001" sId="10" odxf="1" dxf="1">
    <nc r="BM77">
      <f>BE77+AW77+AO77+AG77+Y77</f>
    </nc>
    <odxf/>
    <ndxf/>
  </rcc>
  <rcc rId="4002" sId="10" odxf="1" dxf="1">
    <nc r="BM78">
      <f>BE78+AW78+AO78+AG78+Y78</f>
    </nc>
    <odxf/>
    <ndxf/>
  </rcc>
  <rcc rId="4003" sId="10" odxf="1" dxf="1">
    <nc r="BM79">
      <f>BE79+AW79+AO79+AG79+Y79</f>
    </nc>
    <odxf/>
    <ndxf/>
  </rcc>
  <rcc rId="4004" sId="10" odxf="1" dxf="1">
    <nc r="BM80">
      <f>BE80+AW80+AO80+AG80+Y80</f>
    </nc>
    <odxf/>
    <ndxf/>
  </rcc>
  <rcc rId="4005" sId="10" odxf="1" dxf="1">
    <nc r="BM81">
      <f>BE81+AW81+AO81+AG81+Y81</f>
    </nc>
    <odxf/>
    <ndxf/>
  </rcc>
  <rcc rId="4006" sId="10" odxf="1" dxf="1">
    <nc r="BM82">
      <f>BE82+AW82+AO82+AG82+Y82</f>
    </nc>
    <odxf/>
    <ndxf/>
  </rcc>
  <rcc rId="4007" sId="10">
    <oc r="BN52">
      <f>AP52+AH52+Z52</f>
    </oc>
    <nc r="BN52">
      <f>AP52+AH52+Z52</f>
    </nc>
  </rcc>
  <rcc rId="4008" sId="10">
    <oc r="BN53">
      <f>AP53+AH53+Z53</f>
    </oc>
    <nc r="BN53">
      <f>AP53+AH53+Z53</f>
    </nc>
  </rcc>
  <rcc rId="4009" sId="10">
    <oc r="BN54">
      <f>AP54+AH54+Z54</f>
    </oc>
    <nc r="BN54">
      <f>AP54+AH54+Z54</f>
    </nc>
  </rcc>
  <rcc rId="4010" sId="10">
    <oc r="BN55">
      <f>AP55+AH55+Z55</f>
    </oc>
    <nc r="BN55">
      <f>AP55+AH55+Z55</f>
    </nc>
  </rcc>
  <rcc rId="4011" sId="10">
    <oc r="BN56">
      <f>AP56+AH56+Z56</f>
    </oc>
    <nc r="BN56">
      <f>AP56+AH56+Z56</f>
    </nc>
  </rcc>
  <rcc rId="4012" sId="10">
    <oc r="BN57">
      <f>AP57+AH57+Z57</f>
    </oc>
    <nc r="BN57">
      <f>AP57+AH57+Z57</f>
    </nc>
  </rcc>
  <rcc rId="4013" sId="10">
    <oc r="BN58">
      <f>AP58+AH58+Z58</f>
    </oc>
    <nc r="BN58">
      <f>AP58+AH58+Z58</f>
    </nc>
  </rcc>
  <rcc rId="4014" sId="10">
    <oc r="BN59">
      <f>AP59+AH59+Z59</f>
    </oc>
    <nc r="BN59">
      <f>AP59+AH59+Z59</f>
    </nc>
  </rcc>
  <rcc rId="4015" sId="10">
    <oc r="BN60">
      <f>AP60+AH60+Z60</f>
    </oc>
    <nc r="BN60">
      <f>AP60+AH60+Z60</f>
    </nc>
  </rcc>
  <rcc rId="4016" sId="10">
    <oc r="BN61">
      <f>AP61+AH61+Z61</f>
    </oc>
    <nc r="BN61">
      <f>AP61+AH61+Z61</f>
    </nc>
  </rcc>
  <rcc rId="4017" sId="10">
    <oc r="BN62">
      <f>AP62+AH62+Z62</f>
    </oc>
    <nc r="BN62">
      <f>AP62+AH62+Z62</f>
    </nc>
  </rcc>
  <rcc rId="4018" sId="10">
    <oc r="BN63">
      <f>AP63+AH63+Z63</f>
    </oc>
    <nc r="BN63">
      <f>AP63+AH63+Z63</f>
    </nc>
  </rcc>
  <rcc rId="4019" sId="10">
    <oc r="BN64">
      <f>AP64+AH64+Z64</f>
    </oc>
    <nc r="BN64">
      <f>AP64+AH64+Z64</f>
    </nc>
  </rcc>
  <rcc rId="4020" sId="10">
    <oc r="BN65">
      <f>AP65+AH65+Z65</f>
    </oc>
    <nc r="BN65">
      <f>AP65+AH65+Z65</f>
    </nc>
  </rcc>
  <rcc rId="4021" sId="10">
    <oc r="BN66">
      <f>AP66+AH66+Z66</f>
    </oc>
    <nc r="BN66">
      <f>AP66+AH66+Z66</f>
    </nc>
  </rcc>
  <rcc rId="4022" sId="10">
    <oc r="BN67">
      <f>AP67+AH67+Z67</f>
    </oc>
    <nc r="BN67">
      <f>AP67+AH67+Z67</f>
    </nc>
  </rcc>
  <rcc rId="4023" sId="10">
    <oc r="BN68">
      <f>AP68+AH68+Z68</f>
    </oc>
    <nc r="BN68">
      <f>AP68+AH68+Z68</f>
    </nc>
  </rcc>
  <rcc rId="4024" sId="10">
    <oc r="BN69">
      <f>AP69+AH69+Z69</f>
    </oc>
    <nc r="BN69">
      <f>AP69+AH69+Z69</f>
    </nc>
  </rcc>
  <rcc rId="4025" sId="10">
    <oc r="BN70">
      <f>AP70+AH70+Z70</f>
    </oc>
    <nc r="BN70">
      <f>AP70+AH70+Z70</f>
    </nc>
  </rcc>
  <rcc rId="4026" sId="10">
    <oc r="BN71">
      <f>AP71+AH71+Z71</f>
    </oc>
    <nc r="BN71">
      <f>AP71+AH71+Z71</f>
    </nc>
  </rcc>
  <rcc rId="4027" sId="10">
    <oc r="BN72">
      <f>AP72+AH72+Z72</f>
    </oc>
    <nc r="BN72">
      <f>AP72+AH72+Z72</f>
    </nc>
  </rcc>
  <rcc rId="4028" sId="10">
    <oc r="BN73">
      <f>AP73+AH73+Z73</f>
    </oc>
    <nc r="BN73">
      <f>AP73+AH73+Z73</f>
    </nc>
  </rcc>
  <rcc rId="4029" sId="10">
    <oc r="BN74">
      <f>AP74+AH74+Z74</f>
    </oc>
    <nc r="BN74">
      <f>AP74+AH74+Z74</f>
    </nc>
  </rcc>
  <rcc rId="4030" sId="10" odxf="1" dxf="1">
    <nc r="BN75">
      <f>AP75+AH75+Z75</f>
    </nc>
    <odxf/>
    <ndxf/>
  </rcc>
  <rcc rId="4031" sId="10" odxf="1" dxf="1">
    <nc r="BN76">
      <f>AP76+AH76+Z76</f>
    </nc>
    <odxf/>
    <ndxf/>
  </rcc>
  <rcc rId="4032" sId="10" odxf="1" dxf="1">
    <nc r="BN77">
      <f>AP77+AH77+Z77</f>
    </nc>
    <odxf/>
    <ndxf/>
  </rcc>
  <rcc rId="4033" sId="10" odxf="1" dxf="1">
    <nc r="BN78">
      <f>AP78+AH78+Z78</f>
    </nc>
    <odxf/>
    <ndxf/>
  </rcc>
  <rcc rId="4034" sId="10" odxf="1" dxf="1">
    <nc r="BN79">
      <f>AP79+AH79+Z79</f>
    </nc>
    <odxf/>
    <ndxf/>
  </rcc>
  <rcc rId="4035" sId="10" odxf="1" dxf="1">
    <nc r="BN80">
      <f>AP80+AH80+Z80</f>
    </nc>
    <odxf/>
    <ndxf/>
  </rcc>
  <rcc rId="4036" sId="10" odxf="1" dxf="1">
    <nc r="BN81">
      <f>AP81+AH81+Z81</f>
    </nc>
    <odxf/>
    <ndxf/>
  </rcc>
  <rcc rId="4037" sId="10" odxf="1" dxf="1">
    <nc r="BN82">
      <f>AP82+AH82+Z82</f>
    </nc>
    <odxf/>
    <ndxf/>
  </rcc>
  <rcc rId="4038" sId="10">
    <oc r="BO52">
      <f>BG52+AY52+AQ52+AI52+AA52</f>
    </oc>
    <nc r="BO52">
      <f>BG52+AY52+AQ52+AI52+AA52</f>
    </nc>
  </rcc>
  <rcc rId="4039" sId="10">
    <oc r="BO53">
      <f>BG53+AY53+AQ53+AI53+AA53</f>
    </oc>
    <nc r="BO53">
      <f>BG53+AY53+AQ53+AI53+AA53</f>
    </nc>
  </rcc>
  <rcc rId="4040" sId="10">
    <oc r="BO54">
      <f>BG54+AY54+AQ54+AI54+AA54</f>
    </oc>
    <nc r="BO54">
      <f>BG54+AY54+AQ54+AI54+AA54</f>
    </nc>
  </rcc>
  <rcc rId="4041" sId="10">
    <oc r="BO55">
      <f>BG55+AY55+AQ55+AI55+AA55</f>
    </oc>
    <nc r="BO55">
      <f>BG55+AY55+AQ55+AI55+AA55</f>
    </nc>
  </rcc>
  <rcc rId="4042" sId="10">
    <oc r="BO56">
      <f>BG56+AY56+AQ56+AI56+AA56</f>
    </oc>
    <nc r="BO56">
      <f>BG56+AY56+AQ56+AI56+AA56</f>
    </nc>
  </rcc>
  <rcc rId="4043" sId="10">
    <oc r="BO57">
      <f>BG57+AY57+AQ57+AI57+AA57</f>
    </oc>
    <nc r="BO57">
      <f>BG57+AY57+AQ57+AI57+AA57</f>
    </nc>
  </rcc>
  <rcc rId="4044" sId="10">
    <oc r="BO58">
      <f>BG58+AY58+AQ58+AI58+AA58</f>
    </oc>
    <nc r="BO58">
      <f>BG58+AY58+AQ58+AI58+AA58</f>
    </nc>
  </rcc>
  <rcc rId="4045" sId="10">
    <oc r="BO59">
      <f>BG59+AY59+AQ59+AI59+AA59</f>
    </oc>
    <nc r="BO59">
      <f>BG59+AY59+AQ59+AI59+AA59</f>
    </nc>
  </rcc>
  <rcc rId="4046" sId="10">
    <oc r="BO60">
      <f>BG60+AY60+AQ60+AI60+AA60</f>
    </oc>
    <nc r="BO60">
      <f>BG60+AY60+AQ60+AI60+AA60</f>
    </nc>
  </rcc>
  <rcc rId="4047" sId="10">
    <oc r="BO61">
      <f>BG61+AY61+AQ61+AI61+AA61</f>
    </oc>
    <nc r="BO61">
      <f>BG61+AY61+AQ61+AI61+AA61</f>
    </nc>
  </rcc>
  <rcc rId="4048" sId="10">
    <oc r="BO62">
      <f>BG62+AY62+AQ62+AI62+AA62</f>
    </oc>
    <nc r="BO62">
      <f>BG62+AY62+AQ62+AI62+AA62</f>
    </nc>
  </rcc>
  <rcc rId="4049" sId="10">
    <oc r="BO63">
      <f>BG63+AY63+AQ63+AI63+AA63</f>
    </oc>
    <nc r="BO63">
      <f>BG63+AY63+AQ63+AI63+AA63</f>
    </nc>
  </rcc>
  <rcc rId="4050" sId="10">
    <oc r="BO64">
      <f>BG64+AY64+AQ64+AI64+AA64</f>
    </oc>
    <nc r="BO64">
      <f>BG64+AY64+AQ64+AI64+AA64</f>
    </nc>
  </rcc>
  <rcc rId="4051" sId="10">
    <oc r="BO65">
      <f>BG65+AY65+AQ65+AI65+AA65</f>
    </oc>
    <nc r="BO65">
      <f>BG65+AY65+AQ65+AI65+AA65</f>
    </nc>
  </rcc>
  <rcc rId="4052" sId="10">
    <oc r="BO66">
      <f>BG66+AY66+AQ66+AI66+AA66</f>
    </oc>
    <nc r="BO66">
      <f>BG66+AY66+AQ66+AI66+AA66</f>
    </nc>
  </rcc>
  <rcc rId="4053" sId="10">
    <oc r="BO67">
      <f>BG67+AY67+AQ67+AI67+AA67</f>
    </oc>
    <nc r="BO67">
      <f>BG67+AY67+AQ67+AI67+AA67</f>
    </nc>
  </rcc>
  <rcc rId="4054" sId="10">
    <oc r="BO68">
      <f>BG68+AY68+AQ68+AI68+AA68</f>
    </oc>
    <nc r="BO68">
      <f>BG68+AY68+AQ68+AI68+AA68</f>
    </nc>
  </rcc>
  <rcc rId="4055" sId="10">
    <oc r="BO69">
      <f>BG69+AY69+AQ69+AI69+AA69</f>
    </oc>
    <nc r="BO69">
      <f>BG69+AY69+AQ69+AI69+AA69</f>
    </nc>
  </rcc>
  <rcc rId="4056" sId="10">
    <oc r="BO70">
      <f>BG70+AY70+AQ70+AI70+AA70</f>
    </oc>
    <nc r="BO70">
      <f>BG70+AY70+AQ70+AI70+AA70</f>
    </nc>
  </rcc>
  <rcc rId="4057" sId="10">
    <oc r="BO71">
      <f>BG71+AY71+AQ71+AI71+AA71</f>
    </oc>
    <nc r="BO71">
      <f>BG71+AY71+AQ71+AI71+AA71</f>
    </nc>
  </rcc>
  <rcc rId="4058" sId="10">
    <oc r="BO72">
      <f>BG72+AY72+AQ72+AI72+AA72</f>
    </oc>
    <nc r="BO72">
      <f>BG72+AY72+AQ72+AI72+AA72</f>
    </nc>
  </rcc>
  <rcc rId="4059" sId="10">
    <oc r="BO73">
      <f>BG73+AY73+AQ73+AI73+AA73</f>
    </oc>
    <nc r="BO73">
      <f>BG73+AY73+AQ73+AI73+AA73</f>
    </nc>
  </rcc>
  <rcc rId="4060" sId="10">
    <oc r="BO74">
      <f>BG74+AY74+AQ74+AI74+AA74</f>
    </oc>
    <nc r="BO74">
      <f>BG74+AY74+AQ74+AI74+AA74</f>
    </nc>
  </rcc>
  <rcc rId="4061" sId="10" odxf="1" dxf="1">
    <nc r="BO75">
      <f>BG75+AY75+AQ75+AI75+AA75</f>
    </nc>
    <odxf/>
    <ndxf/>
  </rcc>
  <rcc rId="4062" sId="10" odxf="1" dxf="1">
    <nc r="BO76">
      <f>BG76+AY76+AQ76+AI76+AA76</f>
    </nc>
    <odxf/>
    <ndxf/>
  </rcc>
  <rcc rId="4063" sId="10" odxf="1" dxf="1">
    <nc r="BO77">
      <f>BG77+AY77+AQ77+AI77+AA77</f>
    </nc>
    <odxf/>
    <ndxf/>
  </rcc>
  <rcc rId="4064" sId="10" odxf="1" dxf="1">
    <nc r="BO78">
      <f>BG78+AY78+AQ78+AI78+AA78</f>
    </nc>
    <odxf/>
    <ndxf/>
  </rcc>
  <rcc rId="4065" sId="10" odxf="1" dxf="1">
    <nc r="BO79">
      <f>BG79+AY79+AQ79+AI79+AA79</f>
    </nc>
    <odxf/>
    <ndxf/>
  </rcc>
  <rcc rId="4066" sId="10" odxf="1" dxf="1">
    <nc r="BO80">
      <f>BG80+AY80+AQ80+AI80+AA80</f>
    </nc>
    <odxf/>
    <ndxf/>
  </rcc>
  <rcc rId="4067" sId="10" odxf="1" dxf="1">
    <nc r="BO81">
      <f>BG81+AY81+AQ81+AI81+AA81</f>
    </nc>
    <odxf/>
    <ndxf/>
  </rcc>
  <rcc rId="4068" sId="10" odxf="1" dxf="1">
    <nc r="BO82">
      <f>BG82+AY82+AQ82+AI82+AA82</f>
    </nc>
    <odxf/>
    <ndxf/>
  </rcc>
  <rcv guid="{FC68BDD2-F512-4524-8E29-BBFD503F0B23}" action="delete"/>
  <rcv guid="{FC68BDD2-F512-4524-8E29-BBFD503F0B23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9" sId="11" numFmtId="4">
    <oc r="E38">
      <f>E44</f>
    </oc>
    <nc r="E38">
      <v>37.79</v>
    </nc>
  </rcc>
  <rcc rId="4070" sId="11" numFmtId="4">
    <oc r="F38">
      <f>F44</f>
    </oc>
    <nc r="F38">
      <v>37.79</v>
    </nc>
  </rcc>
  <rcc rId="4071" sId="11" numFmtId="4">
    <oc r="G38">
      <f>G44</f>
    </oc>
    <nc r="G38">
      <v>37.79</v>
    </nc>
  </rcc>
  <rcc rId="4072" sId="11" numFmtId="4">
    <oc r="H38">
      <f>H44</f>
    </oc>
    <nc r="H38">
      <v>37.79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73" sId="1">
    <nc r="B75" t="inlineStr">
      <is>
        <t xml:space="preserve">Реконструкция ТП 101-9 г. Калининграл, ул. Балтийское шоссе для увеличения разрешенной мощности до 2 МВт </t>
      </is>
    </nc>
  </rcc>
  <rcc rId="4074" sId="1">
    <nc r="B79" t="inlineStr">
      <is>
        <t>Реконструкция ТП 158-5 г. Зеленоградск, Курортный пр-кт для увеличения разрешенной мощности до 1,88 МВт</t>
      </is>
    </nc>
  </rcc>
  <rcc rId="4075" sId="1">
    <nc r="B73" t="inlineStr">
      <is>
        <t>Реконструкция ТП 86-2 г. Светлогорск, ул. Хуторская для увеличения разрешенной мощности до 1,27 МВт</t>
      </is>
    </nc>
  </rcc>
  <rcc rId="4076" sId="2">
    <nc r="B74" t="inlineStr">
      <is>
        <t>Реконструкция ТП 86-2 г. Светлогорск, ул. Хуторская для увеличения разрешенной мощности до 1,27 МВт</t>
      </is>
    </nc>
  </rcc>
  <rcc rId="4077" sId="2">
    <nc r="B76" t="inlineStr">
      <is>
        <t xml:space="preserve">Реконструкция ТП 101-9 г. Калининграл, ул. Балтийское шоссе для увеличения разрешенной мощности до 2 МВт </t>
      </is>
    </nc>
  </rcc>
  <rcc rId="4078" sId="2">
    <nc r="B80" t="inlineStr">
      <is>
        <t>Реконструкция ТП 158-5 г. Зеленоградск, Курортный пр-кт для увеличения разрешенной мощности до 1,88 МВт</t>
      </is>
    </nc>
  </rcc>
  <rcc rId="4079" sId="3">
    <nc r="B75" t="inlineStr">
      <is>
        <t>Реконструкция ТП 86-2 г. Светлогорск, ул. Хуторская для увеличения разрешенной мощности до 1,27 МВт</t>
      </is>
    </nc>
  </rcc>
  <rcc rId="4080" sId="3">
    <nc r="B77" t="inlineStr">
      <is>
        <t xml:space="preserve">Реконструкция ТП 101-9 г. Калининграл, ул. Балтийское шоссе для увеличения разрешенной мощности до 2 МВт </t>
      </is>
    </nc>
  </rcc>
  <rcc rId="4081" sId="3">
    <nc r="B81" t="inlineStr">
      <is>
        <t>Реконструкция ТП 158-5 г. Зеленоградск, Курортный пр-кт для увеличения разрешенной мощности до 1,88 МВт</t>
      </is>
    </nc>
  </rcc>
  <rcc rId="4082" sId="4">
    <nc r="B76" t="inlineStr">
      <is>
        <t>Реконструкция ТП 86-2 г. Светлогорск, ул. Хуторская для увеличения разрешенной мощности до 1,27 МВт</t>
      </is>
    </nc>
  </rcc>
  <rcc rId="4083" sId="4">
    <nc r="B78" t="inlineStr">
      <is>
        <t xml:space="preserve">Реконструкция ТП 101-9 г. Калининграл, ул. Балтийское шоссе для увеличения разрешенной мощности до 2 МВт </t>
      </is>
    </nc>
  </rcc>
  <rcc rId="4084" sId="4">
    <nc r="B82" t="inlineStr">
      <is>
        <t>Реконструкция ТП 158-5 г. Зеленоградск, Курортный пр-кт для увеличения разрешенной мощности до 1,88 МВт</t>
      </is>
    </nc>
  </rcc>
  <rcc rId="4085" sId="5">
    <nc r="B77" t="inlineStr">
      <is>
        <t>Реконструкция ТП 86-2 г. Светлогорск, ул. Хуторская для увеличения разрешенной мощности до 1,27 МВт</t>
      </is>
    </nc>
  </rcc>
  <rcc rId="4086" sId="5">
    <nc r="B79" t="inlineStr">
      <is>
        <t xml:space="preserve">Реконструкция ТП 101-9 г. Калининграл, ул. Балтийское шоссе для увеличения разрешенной мощности до 2 МВт </t>
      </is>
    </nc>
  </rcc>
  <rcc rId="4087" sId="5">
    <nc r="B83" t="inlineStr">
      <is>
        <t>Реконструкция ТП 158-5 г. Зеленоградск, Курортный пр-кт для увеличения разрешенной мощности до 1,88 МВт</t>
      </is>
    </nc>
  </rcc>
  <rcc rId="4088" sId="6">
    <nc r="B77" t="inlineStr">
      <is>
        <t>Реконструкция ТП 86-2 г. Светлогорск, ул. Хуторская для увеличения разрешенной мощности до 1,27 МВт</t>
      </is>
    </nc>
  </rcc>
  <rcc rId="4089" sId="6">
    <nc r="B79" t="inlineStr">
      <is>
        <t xml:space="preserve">Реконструкция ТП 101-9 г. Калининграл, ул. Балтийское шоссе для увеличения разрешенной мощности до 2 МВт </t>
      </is>
    </nc>
  </rcc>
  <rcc rId="4090" sId="6">
    <nc r="B83" t="inlineStr">
      <is>
        <t>Реконструкция ТП 158-5 г. Зеленоградск, Курортный пр-кт для увеличения разрешенной мощности до 1,88 МВт</t>
      </is>
    </nc>
  </rcc>
  <rcc rId="4091" sId="7">
    <nc r="B77" t="inlineStr">
      <is>
        <t>Реконструкция ТП 86-2 г. Светлогорск, ул. Хуторская для увеличения разрешенной мощности до 1,27 МВт</t>
      </is>
    </nc>
  </rcc>
  <rcc rId="4092" sId="7">
    <nc r="B79" t="inlineStr">
      <is>
        <t xml:space="preserve">Реконструкция ТП 101-9 г. Калининграл, ул. Балтийское шоссе для увеличения разрешенной мощности до 2 МВт </t>
      </is>
    </nc>
  </rcc>
  <rcc rId="4093" sId="7">
    <nc r="B83" t="inlineStr">
      <is>
        <t>Реконструкция ТП 158-5 г. Зеленоградск, Курортный пр-кт для увеличения разрешенной мощности до 1,88 МВт</t>
      </is>
    </nc>
  </rcc>
  <rcc rId="4094" sId="8">
    <nc r="B74" t="inlineStr">
      <is>
        <t>Реконструкция ТП 86-2 г. Светлогорск, ул. Хуторская для увеличения разрешенной мощности до 1,27 МВт</t>
      </is>
    </nc>
  </rcc>
  <rcc rId="4095" sId="8">
    <nc r="B76" t="inlineStr">
      <is>
        <t xml:space="preserve">Реконструкция ТП 101-9 г. Калининграл, ул. Балтийское шоссе для увеличения разрешенной мощности до 2 МВт </t>
      </is>
    </nc>
  </rcc>
  <rcc rId="4096" sId="8">
    <nc r="B80" t="inlineStr">
      <is>
        <t>Реконструкция ТП 158-5 г. Зеленоградск, Курортный пр-кт для увеличения разрешенной мощности до 1,88 МВт</t>
      </is>
    </nc>
  </rcc>
  <rcc rId="4097" sId="9">
    <nc r="B75" t="inlineStr">
      <is>
        <t>Реконструкция ТП 86-2 г. Светлогорск, ул. Хуторская для увеличения разрешенной мощности до 1,27 МВт</t>
      </is>
    </nc>
  </rcc>
  <rcc rId="4098" sId="9">
    <nc r="B77" t="inlineStr">
      <is>
        <t xml:space="preserve">Реконструкция ТП 101-9 г. Калининграл, ул. Балтийское шоссе для увеличения разрешенной мощности до 2 МВт </t>
      </is>
    </nc>
  </rcc>
  <rcc rId="4099" sId="9">
    <nc r="B81" t="inlineStr">
      <is>
        <t>Реконструкция ТП 158-5 г. Зеленоградск, Курортный пр-кт для увеличения разрешенной мощности до 1,88 МВт</t>
      </is>
    </nc>
  </rcc>
  <rcc rId="4100" sId="10">
    <nc r="B75" t="inlineStr">
      <is>
        <t>Реконструкция ТП 86-2 г. Светлогорск, ул. Хуторская для увеличения разрешенной мощности до 1,27 МВт</t>
      </is>
    </nc>
  </rcc>
  <rcc rId="4101" sId="10">
    <nc r="B77" t="inlineStr">
      <is>
        <t xml:space="preserve">Реконструкция ТП 101-9 г. Калининграл, ул. Балтийское шоссе для увеличения разрешенной мощности до 2 МВт </t>
      </is>
    </nc>
  </rcc>
  <rcc rId="4102" sId="10">
    <nc r="B81" t="inlineStr">
      <is>
        <t>Реконструкция ТП 158-5 г. Зеленоградск, Курортный пр-кт для увеличения разрешенной мощности до 1,88 МВт</t>
      </is>
    </nc>
  </rcc>
  <rcc rId="4103" sId="2" numFmtId="4">
    <oc r="J80">
      <v>6</v>
    </oc>
    <nc r="J80">
      <f>(4116719*2+396000)/1000000</f>
    </nc>
  </rcc>
  <rcc rId="4104" sId="2" numFmtId="4">
    <oc r="J81">
      <v>5.96</v>
    </oc>
    <nc r="J81">
      <v>3.96</v>
    </nc>
  </rcc>
  <rcc rId="4105" sId="1">
    <oc r="G79">
      <f>10011845/1000000</f>
    </oc>
    <nc r="G79">
      <f>12011845/1000000</f>
    </nc>
  </rcc>
  <rcc rId="4106" sId="1">
    <oc r="G80">
      <f>9420016/1000000</f>
    </oc>
    <nc r="G80">
      <f>7420016/1000000</f>
    </nc>
  </rcc>
  <rcc rId="4107" sId="2">
    <oc r="F80">
      <f>10011845/1000000-10011845/1000000*20/120</f>
    </oc>
    <nc r="F80">
      <f>12011845/1000000-12011845/1000000*20/120</f>
    </nc>
  </rcc>
  <rcc rId="4108" sId="2">
    <oc r="F81">
      <f>9420016/1000000-9420016/1000000*20/120</f>
    </oc>
    <nc r="F81">
      <f>7420016/1000000-7420016/1000000*20/120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9" sId="11" numFmtId="4">
    <oc r="C38">
      <v>0</v>
    </oc>
    <nc r="C38">
      <v>18.576000000000001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0" sId="1">
    <oc r="B73" t="inlineStr">
      <is>
        <t>Реконструкция ТП 86-2 г. Светлогорск, ул. Хуторская для увеличения разрешенной мощности до 1,27 МВт</t>
      </is>
    </oc>
    <nc r="B73"/>
  </rcc>
  <rcc rId="4111" sId="1">
    <nc r="B74" t="inlineStr">
      <is>
        <t>Реконструкция ТП 86-2 г. Светлогорск, ул. Хуторская для увеличения разрешенной мощности до 1,27 МВт</t>
      </is>
    </nc>
  </rcc>
  <rcc rId="4112" sId="2">
    <oc r="B74" t="inlineStr">
      <is>
        <t>Реконструкция ТП 86-2 г. Светлогорск, ул. Хуторская для увеличения разрешенной мощности до 1,27 МВт</t>
      </is>
    </oc>
    <nc r="B74"/>
  </rcc>
  <rcc rId="4113" sId="2">
    <nc r="B75" t="inlineStr">
      <is>
        <t>Реконструкция ТП 86-2 г. Светлогорск, ул. Хуторская для увеличения разрешенной мощности до 1,27 МВт</t>
      </is>
    </nc>
  </rcc>
  <rcc rId="4114" sId="3">
    <oc r="B75" t="inlineStr">
      <is>
        <t>Реконструкция ТП 86-2 г. Светлогорск, ул. Хуторская для увеличения разрешенной мощности до 1,27 МВт</t>
      </is>
    </oc>
    <nc r="B75"/>
  </rcc>
  <rcc rId="4115" sId="3">
    <nc r="B76" t="inlineStr">
      <is>
        <t>Реконструкция ТП 86-2 г. Светлогорск, ул. Хуторская для увеличения разрешенной мощности до 1,27 МВт</t>
      </is>
    </nc>
  </rcc>
  <rcc rId="4116" sId="4">
    <oc r="B76" t="inlineStr">
      <is>
        <t>Реконструкция ТП 86-2 г. Светлогорск, ул. Хуторская для увеличения разрешенной мощности до 1,27 МВт</t>
      </is>
    </oc>
    <nc r="B76"/>
  </rcc>
  <rcc rId="4117" sId="4">
    <nc r="B77" t="inlineStr">
      <is>
        <t>Реконструкция ТП 86-2 г. Светлогорск, ул. Хуторская для увеличения разрешенной мощности до 1,27 МВт</t>
      </is>
    </nc>
  </rcc>
  <rcc rId="4118" sId="5">
    <oc r="B77" t="inlineStr">
      <is>
        <t>Реконструкция ТП 86-2 г. Светлогорск, ул. Хуторская для увеличения разрешенной мощности до 1,27 МВт</t>
      </is>
    </oc>
    <nc r="B77"/>
  </rcc>
  <rcc rId="4119" sId="5">
    <nc r="B78" t="inlineStr">
      <is>
        <t>Реконструкция ТП 86-2 г. Светлогорск, ул. Хуторская для увеличения разрешенной мощности до 1,27 МВт</t>
      </is>
    </nc>
  </rcc>
  <rcc rId="4120" sId="6">
    <oc r="B77" t="inlineStr">
      <is>
        <t>Реконструкция ТП 86-2 г. Светлогорск, ул. Хуторская для увеличения разрешенной мощности до 1,27 МВт</t>
      </is>
    </oc>
    <nc r="B77"/>
  </rcc>
  <rcc rId="4121" sId="6">
    <nc r="B78" t="inlineStr">
      <is>
        <t>Реконструкция ТП 86-2 г. Светлогорск, ул. Хуторская для увеличения разрешенной мощности до 1,27 МВт</t>
      </is>
    </nc>
  </rcc>
  <rcc rId="4122" sId="7">
    <oc r="B77" t="inlineStr">
      <is>
        <t>Реконструкция ТП 86-2 г. Светлогорск, ул. Хуторская для увеличения разрешенной мощности до 1,27 МВт</t>
      </is>
    </oc>
    <nc r="B77"/>
  </rcc>
  <rcc rId="4123" sId="7">
    <nc r="B78" t="inlineStr">
      <is>
        <t>Реконструкция ТП 86-2 г. Светлогорск, ул. Хуторская для увеличения разрешенной мощности до 1,27 МВт</t>
      </is>
    </nc>
  </rcc>
  <rcc rId="4124" sId="8">
    <oc r="B74" t="inlineStr">
      <is>
        <t>Реконструкция ТП 86-2 г. Светлогорск, ул. Хуторская для увеличения разрешенной мощности до 1,27 МВт</t>
      </is>
    </oc>
    <nc r="B74"/>
  </rcc>
  <rcc rId="4125" sId="8">
    <nc r="B75" t="inlineStr">
      <is>
        <t>Реконструкция ТП 86-2 г. Светлогорск, ул. Хуторская для увеличения разрешенной мощности до 1,27 МВт</t>
      </is>
    </nc>
  </rcc>
  <rcc rId="4126" sId="9">
    <oc r="B75" t="inlineStr">
      <is>
        <t>Реконструкция ТП 86-2 г. Светлогорск, ул. Хуторская для увеличения разрешенной мощности до 1,27 МВт</t>
      </is>
    </oc>
    <nc r="B75"/>
  </rcc>
  <rcc rId="4127" sId="9">
    <nc r="B76" t="inlineStr">
      <is>
        <t>Реконструкция ТП 86-2 г. Светлогорск, ул. Хуторская для увеличения разрешенной мощности до 1,27 МВт</t>
      </is>
    </nc>
  </rcc>
  <rcc rId="4128" sId="10">
    <oc r="B75" t="inlineStr">
      <is>
        <t>Реконструкция ТП 86-2 г. Светлогорск, ул. Хуторская для увеличения разрешенной мощности до 1,27 МВт</t>
      </is>
    </oc>
    <nc r="B75"/>
  </rcc>
  <rcc rId="4129" sId="10">
    <nc r="B76" t="inlineStr">
      <is>
        <t>Реконструкция ТП 86-2 г. Светлогорск, ул. Хуторская для увеличения разрешенной мощности до 1,27 МВт</t>
      </is>
    </nc>
  </rcc>
  <rcv guid="{FC68BDD2-F512-4524-8E29-BBFD503F0B23}" action="delete"/>
  <rcv guid="{FC68BDD2-F512-4524-8E29-BBFD503F0B2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0" sId="6">
    <nc r="F78">
      <f>1.323-0.50625</f>
    </nc>
  </rcc>
  <rcc rId="4131" sId="6" numFmtId="4">
    <nc r="G78">
      <v>0</v>
    </nc>
  </rcc>
  <rcc rId="4132" sId="6">
    <nc r="T78">
      <f>1.27-0.486</f>
    </nc>
  </rcc>
  <rm rId="4133" sheetId="6" source="F78" destination="G78" sourceSheetId="6">
    <rcc rId="0" sId="6" dxf="1" numFmtId="4">
      <nc r="G78">
        <v>0</v>
      </nc>
      <ndxf>
        <font>
          <sz val="12"/>
          <color auto="1"/>
          <name val="Times New Roman"/>
          <scheme val="none"/>
        </font>
        <numFmt numFmtId="169" formatCode="#,##0.00_ ;\-#,##0.00\ 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4134" sId="6" odxf="1" dxf="1" numFmtId="4">
    <nc r="F78">
      <v>0</v>
    </nc>
    <ndxf>
      <font>
        <sz val="12"/>
        <color auto="1"/>
        <name val="Times New Roman"/>
        <scheme val="none"/>
      </font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5" sId="6">
    <nc r="F79">
      <f>2.15054-0.537635</f>
    </nc>
  </rcc>
  <rcc rId="4136" sId="6" numFmtId="4">
    <nc r="G79">
      <v>0</v>
    </nc>
  </rcc>
  <rcc rId="4137" sId="6">
    <nc r="T79">
      <f>2-0.5</f>
    </nc>
  </rcc>
  <rcv guid="{FC68BDD2-F512-4524-8E29-BBFD503F0B23}" action="delete"/>
  <rcv guid="{FC68BDD2-F512-4524-8E29-BBFD503F0B23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8" sId="8" numFmtId="4">
    <nc r="G75">
      <v>0.50624999999999998</v>
    </nc>
  </rcc>
  <rcc rId="4139" sId="8" numFmtId="4">
    <nc r="J75">
      <v>0.48599999999999999</v>
    </nc>
  </rcc>
  <rcc rId="4140" sId="8" numFmtId="4">
    <nc r="AM75">
      <v>1.323</v>
    </nc>
  </rcc>
  <rcc rId="4141" sId="8" numFmtId="4">
    <nc r="AP75">
      <v>1.27</v>
    </nc>
  </rcc>
  <rcc rId="4142" sId="8" numFmtId="4">
    <nc r="AP76">
      <v>2</v>
    </nc>
  </rcc>
  <rcc rId="4143" sId="8" numFmtId="4">
    <nc r="AM76">
      <v>2.1505399999999999</v>
    </nc>
  </rcc>
  <rcc rId="4144" sId="8" numFmtId="4">
    <nc r="J76">
      <v>0.5</v>
    </nc>
  </rcc>
  <rcc rId="4145" sId="8" numFmtId="4">
    <nc r="G76">
      <v>0.53763499999999997</v>
    </nc>
  </rcc>
  <rcc rId="4146" sId="8" numFmtId="4">
    <nc r="G80">
      <v>0.40237000000000001</v>
    </nc>
  </rcc>
  <rcc rId="4147" sId="8" numFmtId="4">
    <nc r="J80">
      <v>0.38224999999999998</v>
    </nc>
  </rcc>
  <rcc rId="4148" sId="8" odxf="1" dxf="1" numFmtId="4">
    <nc r="AU80">
      <v>1.9790000000000001</v>
    </nc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9" sId="8" odxf="1" dxf="1" numFmtId="4">
    <nc r="AX80">
      <v>1.88</v>
    </nc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0" sId="7">
    <nc r="G83">
      <f>1.979-0.40227</f>
    </nc>
  </rcc>
  <rcc rId="4151" sId="7">
    <nc r="T83">
      <f>1.88-0.38225</f>
    </nc>
  </rcc>
  <rcc rId="4152" sId="7" numFmtId="4">
    <nc r="F83">
      <v>0</v>
    </nc>
  </rcc>
  <rcv guid="{FC68BDD2-F512-4524-8E29-BBFD503F0B23}" action="delete"/>
  <rcv guid="{FC68BDD2-F512-4524-8E29-BBFD503F0B2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3" sId="1">
    <nc r="B77" t="inlineStr">
      <is>
        <t>Реконструкция ТП 03-31 Гурьевский р-н, п. Луговое, ул. Мира для увеличения разрешенной мощности до 0,625 МВт</t>
      </is>
    </nc>
  </rcc>
  <rcc rId="4154" sId="1">
    <nc r="B78" t="inlineStr">
      <is>
        <t>Реконструкция ТП 03-26 Гурьевский р-н, п. Луговое, ул. Мира для увеличения разрешенной мощности до 0,525 МВт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5" sId="2">
    <nc r="B78" t="inlineStr">
      <is>
        <t>Реконструкция ТП 03-31 Гурьевский р-н, п. Луговое, ул. Мира для увеличения разрешенной мощности до 0,625 МВт</t>
      </is>
    </nc>
  </rcc>
  <rcc rId="4156" sId="2">
    <nc r="B79" t="inlineStr">
      <is>
        <t>Реконструкция ТП 03-26 Гурьевский р-н, п. Луговое, ул. Мира для увеличения разрешенной мощности до 0,525 МВт</t>
      </is>
    </nc>
  </rcc>
  <rcc rId="4157" sId="3">
    <nc r="B79" t="inlineStr">
      <is>
        <t>Реконструкция ТП 03-31 Гурьевский р-н, п. Луговое, ул. Мира для увеличения разрешенной мощности до 0,625 МВт</t>
      </is>
    </nc>
  </rcc>
  <rcc rId="4158" sId="3">
    <nc r="B80" t="inlineStr">
      <is>
        <t>Реконструкция ТП 03-26 Гурьевский р-н, п. Луговое, ул. Мира для увеличения разрешенной мощности до 0,525 МВт</t>
      </is>
    </nc>
  </rcc>
  <rcc rId="4159" sId="4">
    <nc r="B80" t="inlineStr">
      <is>
        <t>Реконструкция ТП 03-31 Гурьевский р-н, п. Луговое, ул. Мира для увеличения разрешенной мощности до 0,625 МВт</t>
      </is>
    </nc>
  </rcc>
  <rcc rId="4160" sId="4">
    <nc r="B81" t="inlineStr">
      <is>
        <t>Реконструкция ТП 03-26 Гурьевский р-н, п. Луговое, ул. Мира для увеличения разрешенной мощности до 0,525 МВт</t>
      </is>
    </nc>
  </rcc>
  <rcc rId="4161" sId="5">
    <nc r="B81" t="inlineStr">
      <is>
        <t>Реконструкция ТП 03-31 Гурьевский р-н, п. Луговое, ул. Мира для увеличения разрешенной мощности до 0,625 МВт</t>
      </is>
    </nc>
  </rcc>
  <rcc rId="4162" sId="5">
    <nc r="B82" t="inlineStr">
      <is>
        <t>Реконструкция ТП 03-26 Гурьевский р-н, п. Луговое, ул. Мира для увеличения разрешенной мощности до 0,525 МВт</t>
      </is>
    </nc>
  </rcc>
  <rcc rId="4163" sId="6">
    <nc r="B81" t="inlineStr">
      <is>
        <t>Реконструкция ТП 03-31 Гурьевский р-н, п. Луговое, ул. Мира для увеличения разрешенной мощности до 0,625 МВт</t>
      </is>
    </nc>
  </rcc>
  <rcc rId="4164" sId="6">
    <nc r="B82" t="inlineStr">
      <is>
        <t>Реконструкция ТП 03-26 Гурьевский р-н, п. Луговое, ул. Мира для увеличения разрешенной мощности до 0,525 МВт</t>
      </is>
    </nc>
  </rcc>
  <rcc rId="4165" sId="7">
    <nc r="B81" t="inlineStr">
      <is>
        <t>Реконструкция ТП 03-31 Гурьевский р-н, п. Луговое, ул. Мира для увеличения разрешенной мощности до 0,625 МВт</t>
      </is>
    </nc>
  </rcc>
  <rcc rId="4166" sId="7">
    <nc r="B82" t="inlineStr">
      <is>
        <t>Реконструкция ТП 03-26 Гурьевский р-н, п. Луговое, ул. Мира для увеличения разрешенной мощности до 0,525 МВт</t>
      </is>
    </nc>
  </rcc>
  <rcc rId="4167" sId="8">
    <nc r="B78" t="inlineStr">
      <is>
        <t>Реконструкция ТП 03-31 Гурьевский р-н, п. Луговое, ул. Мира для увеличения разрешенной мощности до 0,625 МВт</t>
      </is>
    </nc>
  </rcc>
  <rcc rId="4168" sId="8">
    <nc r="B79" t="inlineStr">
      <is>
        <t>Реконструкция ТП 03-26 Гурьевский р-н, п. Луговое, ул. Мира для увеличения разрешенной мощности до 0,525 МВт</t>
      </is>
    </nc>
  </rcc>
  <rcc rId="4169" sId="9">
    <nc r="B79" t="inlineStr">
      <is>
        <t>Реконструкция ТП 03-31 Гурьевский р-н, п. Луговое, ул. Мира для увеличения разрешенной мощности до 0,625 МВт</t>
      </is>
    </nc>
  </rcc>
  <rcc rId="4170" sId="9">
    <nc r="B80" t="inlineStr">
      <is>
        <t>Реконструкция ТП 03-26 Гурьевский р-н, п. Луговое, ул. Мира для увеличения разрешенной мощности до 0,525 МВт</t>
      </is>
    </nc>
  </rcc>
  <rcc rId="4171" sId="10">
    <nc r="B79" t="inlineStr">
      <is>
        <t>Реконструкция ТП 03-31 Гурьевский р-н, п. Луговое, ул. Мира для увеличения разрешенной мощности до 0,625 МВт</t>
      </is>
    </nc>
  </rcc>
  <rcc rId="4172" sId="10">
    <nc r="B80" t="inlineStr">
      <is>
        <t>Реконструкция ТП 03-26 Гурьевский р-н, п. Луговое, ул. Мира для увеличения разрешенной мощности до 0,525 МВт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73" sId="7">
    <nc r="G81">
      <f>0.651042-0.1302084</f>
    </nc>
  </rcc>
  <rcc rId="4174" sId="7" numFmtId="4">
    <nc r="F81">
      <v>0</v>
    </nc>
  </rcc>
  <rcc rId="4175" sId="7">
    <nc r="T81">
      <f>0.625-0.125</f>
    </nc>
  </rcc>
  <rcc rId="4176" sId="7">
    <nc r="G82">
      <f>0.546875-0.1302084</f>
    </nc>
  </rcc>
  <rcc rId="4177" sId="7">
    <nc r="T82">
      <f>0.525-0.125</f>
    </nc>
  </rcc>
  <rcc rId="4178" sId="7" numFmtId="4">
    <nc r="F82">
      <v>0</v>
    </nc>
  </rcc>
  <rcv guid="{FC68BDD2-F512-4524-8E29-BBFD503F0B23}" action="delete"/>
  <rcv guid="{FC68BDD2-F512-4524-8E29-BBFD503F0B23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79" sId="8" numFmtId="4">
    <nc r="G78">
      <v>0.1302084</v>
    </nc>
  </rcc>
  <rcc rId="4180" sId="8" numFmtId="4">
    <nc r="G79">
      <v>0.1302084</v>
    </nc>
  </rcc>
  <rcc rId="4181" sId="8" numFmtId="4">
    <nc r="J78">
      <v>0.125</v>
    </nc>
  </rcc>
  <rcc rId="4182" sId="8" numFmtId="4">
    <nc r="J79">
      <v>0.125</v>
    </nc>
  </rcc>
  <rcc rId="4183" sId="8" odxf="1" dxf="1" numFmtId="4">
    <nc r="AU78">
      <v>0.65104200000000001</v>
    </nc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AU79" start="0" length="0">
    <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84" sId="8" numFmtId="4">
    <nc r="AU79">
      <v>0.546875</v>
    </nc>
  </rcc>
  <rfmt sheetId="8" sqref="AX78" start="0" length="0">
    <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X79" start="0" length="0">
    <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85" sId="8" numFmtId="4">
    <nc r="AX78">
      <v>0.625</v>
    </nc>
  </rcc>
  <rcc rId="4186" sId="8" numFmtId="4">
    <nc r="AX79">
      <v>0.52500000000000002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87" sId="9" numFmtId="4">
    <nc r="E76">
      <v>0.50624999999999998</v>
    </nc>
  </rcc>
  <rcc rId="4188" sId="9" numFmtId="4">
    <nc r="H76">
      <v>0.48599999999999999</v>
    </nc>
  </rcc>
  <rcc rId="4189" sId="9" numFmtId="4">
    <nc r="E77">
      <v>0.53763499999999997</v>
    </nc>
  </rcc>
  <rcc rId="4190" sId="9" numFmtId="4">
    <nc r="H77">
      <v>0.5</v>
    </nc>
  </rcc>
  <rcc rId="4191" sId="9" numFmtId="4">
    <nc r="E79">
      <v>0.1302084</v>
    </nc>
  </rcc>
  <rcc rId="4192" sId="9" numFmtId="4">
    <nc r="E80">
      <v>0.1302084</v>
    </nc>
  </rcc>
  <rcc rId="4193" sId="9" numFmtId="4">
    <nc r="E81">
      <v>0.40237000000000001</v>
    </nc>
  </rcc>
  <rcc rId="4194" sId="9" numFmtId="4">
    <nc r="H79">
      <v>0.125</v>
    </nc>
  </rcc>
  <rcc rId="4195" sId="9" numFmtId="4">
    <nc r="H80">
      <v>0.125</v>
    </nc>
  </rcc>
  <rcc rId="4196" sId="9" numFmtId="4">
    <nc r="H81">
      <v>0.38224999999999998</v>
    </nc>
  </rcc>
  <rcc rId="4197" sId="9" numFmtId="4">
    <nc r="G76">
      <v>0.76200000000000001</v>
    </nc>
  </rcc>
  <rcc rId="4198" sId="9" numFmtId="4">
    <nc r="G77">
      <v>0</v>
    </nc>
  </rcc>
  <rcc rId="4199" sId="9" numFmtId="4">
    <nc r="G79">
      <v>0.1</v>
    </nc>
  </rcc>
  <rcc rId="4200" sId="9" numFmtId="4">
    <nc r="G80">
      <v>0.2</v>
    </nc>
  </rcc>
  <rcc rId="4201" sId="9" numFmtId="4">
    <nc r="G81">
      <v>0.05</v>
    </nc>
  </rcc>
  <rcc rId="4202" sId="9" numFmtId="4">
    <nc r="F76">
      <v>0</v>
    </nc>
  </rcc>
  <rcc rId="4203" sId="9" numFmtId="4">
    <nc r="F77">
      <v>0</v>
    </nc>
  </rcc>
  <rcc rId="4204" sId="9" numFmtId="4">
    <nc r="F79">
      <v>0</v>
    </nc>
  </rcc>
  <rcc rId="4205" sId="9" numFmtId="4">
    <nc r="F80">
      <v>0</v>
    </nc>
  </rcc>
  <rcc rId="4206" sId="9" numFmtId="4">
    <nc r="F81">
      <v>0</v>
    </nc>
  </rcc>
  <rcc rId="4207" sId="9" numFmtId="4">
    <nc r="I76">
      <v>0</v>
    </nc>
  </rcc>
  <rcc rId="4208" sId="9" numFmtId="4">
    <nc r="I77">
      <v>0</v>
    </nc>
  </rcc>
  <rcc rId="4209" sId="9" numFmtId="4">
    <nc r="J76">
      <v>0</v>
    </nc>
  </rcc>
  <rcc rId="4210" sId="9" numFmtId="4">
    <nc r="J77">
      <v>0</v>
    </nc>
  </rcc>
  <rcc rId="4211" sId="9" numFmtId="4">
    <nc r="I79">
      <v>0</v>
    </nc>
  </rcc>
  <rcc rId="4212" sId="9" numFmtId="4">
    <nc r="I80">
      <v>0</v>
    </nc>
  </rcc>
  <rcc rId="4213" sId="9" numFmtId="4">
    <nc r="I81">
      <v>0</v>
    </nc>
  </rcc>
  <rcc rId="4214" sId="9" numFmtId="4">
    <nc r="J79">
      <v>0</v>
    </nc>
  </rcc>
  <rcc rId="4215" sId="9" numFmtId="4">
    <nc r="J80">
      <v>0</v>
    </nc>
  </rcc>
  <rcc rId="4216" sId="9" numFmtId="4">
    <nc r="J81">
      <v>0</v>
    </nc>
  </rcc>
  <rcc rId="4217" sId="9" numFmtId="4">
    <nc r="AG76">
      <v>1.323</v>
    </nc>
  </rcc>
  <rcc rId="4218" sId="9" numFmtId="4">
    <nc r="AG77">
      <v>2.1505399999999999</v>
    </nc>
  </rcc>
  <rcc rId="4219" sId="9" numFmtId="4">
    <nc r="AJ76">
      <v>1.27</v>
    </nc>
  </rcc>
  <rcc rId="4220" sId="9" numFmtId="4">
    <nc r="AJ77">
      <v>2</v>
    </nc>
  </rcc>
  <rcc rId="4221" sId="9" numFmtId="4">
    <nc r="AN79">
      <v>0.65104200000000001</v>
    </nc>
  </rcc>
  <rcc rId="4222" sId="9" numFmtId="4">
    <nc r="AN80">
      <v>0.546875</v>
    </nc>
  </rcc>
  <rcc rId="4223" sId="9" numFmtId="4">
    <nc r="AN81">
      <v>1.9790000000000001</v>
    </nc>
  </rcc>
  <rcc rId="4224" sId="9" numFmtId="4">
    <nc r="AQ81">
      <v>1.88</v>
    </nc>
  </rcc>
  <rcc rId="4225" sId="9" numFmtId="4">
    <nc r="AQ79">
      <v>0.625</v>
    </nc>
  </rcc>
  <rcc rId="4226" sId="9" numFmtId="4">
    <nc r="AQ80">
      <v>0.52500000000000002</v>
    </nc>
  </rcc>
  <rcc rId="4227" sId="9" numFmtId="4">
    <nc r="AP81">
      <v>0.05</v>
    </nc>
  </rcc>
  <rcc rId="4228" sId="9" numFmtId="4">
    <nc r="AP80">
      <v>0.2</v>
    </nc>
  </rcc>
  <rcc rId="4229" sId="9" numFmtId="4">
    <nc r="AP79">
      <v>0.1</v>
    </nc>
  </rcc>
  <rcc rId="4230" sId="9" numFmtId="4">
    <nc r="AI77">
      <v>0</v>
    </nc>
  </rcc>
  <rcc rId="4231" sId="9" numFmtId="4">
    <nc r="AI76">
      <v>0.76200000000000001</v>
    </nc>
  </rcc>
  <rcc rId="4232" sId="9" odxf="1" dxf="1">
    <nc r="AM75" t="inlineStr">
      <is>
        <t>нд</t>
      </is>
    </nc>
    <odxf/>
    <ndxf/>
  </rcc>
  <rcc rId="4233" sId="9" odxf="1" dxf="1">
    <nc r="AM76" t="inlineStr">
      <is>
        <t>нд</t>
      </is>
    </nc>
    <odxf/>
    <ndxf/>
  </rcc>
  <rcc rId="4234" sId="9" odxf="1" dxf="1">
    <nc r="AM77" t="inlineStr">
      <is>
        <t>нд</t>
      </is>
    </nc>
    <odxf/>
    <ndxf/>
  </rcc>
  <rcc rId="4235" sId="9" odxf="1" dxf="1">
    <nc r="AM78" t="inlineStr">
      <is>
        <t>нд</t>
      </is>
    </nc>
    <odxf/>
    <ndxf/>
  </rcc>
  <rcc rId="4236" sId="9" odxf="1" dxf="1">
    <nc r="AM79" t="inlineStr">
      <is>
        <t>нд</t>
      </is>
    </nc>
    <odxf/>
    <ndxf/>
  </rcc>
  <rcc rId="4237" sId="9" odxf="1" dxf="1">
    <nc r="AM80" t="inlineStr">
      <is>
        <t>нд</t>
      </is>
    </nc>
    <odxf/>
    <ndxf/>
  </rcc>
  <rcc rId="4238" sId="9" odxf="1" dxf="1">
    <nc r="AM81" t="inlineStr">
      <is>
        <t>нд</t>
      </is>
    </nc>
    <odxf/>
    <ndxf/>
  </rcc>
  <rcc rId="4239" sId="9" odxf="1" dxf="1">
    <nc r="AM82" t="inlineStr">
      <is>
        <t>нд</t>
      </is>
    </nc>
    <odxf/>
    <ndxf/>
  </rcc>
  <rcc rId="4240" sId="9" numFmtId="4">
    <nc r="AO79">
      <v>0</v>
    </nc>
  </rcc>
  <rcc rId="4241" sId="9" numFmtId="4">
    <nc r="AO80">
      <v>0</v>
    </nc>
  </rcc>
  <rcc rId="4242" sId="9" numFmtId="4">
    <nc r="AO81">
      <v>0</v>
    </nc>
  </rcc>
  <rcc rId="4243" sId="9" numFmtId="4">
    <nc r="AR79">
      <v>0</v>
    </nc>
  </rcc>
  <rcc rId="4244" sId="9" numFmtId="4">
    <nc r="AS79">
      <v>0</v>
    </nc>
  </rcc>
  <rcc rId="4245" sId="9" numFmtId="4">
    <nc r="AR80">
      <v>0</v>
    </nc>
  </rcc>
  <rcc rId="4246" sId="9" numFmtId="4">
    <nc r="AS80">
      <v>0</v>
    </nc>
  </rcc>
  <rcc rId="4247" sId="9" numFmtId="4">
    <nc r="AR81">
      <v>0</v>
    </nc>
  </rcc>
  <rcc rId="4248" sId="9" numFmtId="4">
    <nc r="AS81">
      <v>0</v>
    </nc>
  </rcc>
  <rcc rId="4249" sId="9" numFmtId="4">
    <nc r="AH76">
      <v>0</v>
    </nc>
  </rcc>
  <rcc rId="4250" sId="9" numFmtId="4">
    <nc r="AH77">
      <v>0</v>
    </nc>
  </rcc>
  <rcc rId="4251" sId="9" numFmtId="4">
    <nc r="AK76">
      <v>0</v>
    </nc>
  </rcc>
  <rcc rId="4252" sId="9" numFmtId="4">
    <nc r="AL76">
      <v>0</v>
    </nc>
  </rcc>
  <rcc rId="4253" sId="9" numFmtId="4">
    <nc r="AK77">
      <v>0</v>
    </nc>
  </rcc>
  <rcc rId="4254" sId="9" numFmtId="4">
    <nc r="AL77">
      <v>0</v>
    </nc>
  </rcc>
  <rcc rId="4255" sId="9" odxf="1" dxf="1">
    <nc r="AF75" t="inlineStr">
      <is>
        <t>нд</t>
      </is>
    </nc>
    <odxf/>
    <ndxf/>
  </rcc>
  <rcc rId="4256" sId="9" odxf="1" dxf="1">
    <nc r="AF76" t="inlineStr">
      <is>
        <t>нд</t>
      </is>
    </nc>
    <odxf/>
    <ndxf/>
  </rcc>
  <rcc rId="4257" sId="9" odxf="1" dxf="1">
    <nc r="AF77" t="inlineStr">
      <is>
        <t>нд</t>
      </is>
    </nc>
    <odxf/>
    <ndxf/>
  </rcc>
  <rcc rId="4258" sId="9" odxf="1" dxf="1">
    <nc r="AF78" t="inlineStr">
      <is>
        <t>нд</t>
      </is>
    </nc>
    <odxf/>
    <ndxf/>
  </rcc>
  <rcc rId="4259" sId="9" odxf="1" dxf="1">
    <nc r="AF79" t="inlineStr">
      <is>
        <t>нд</t>
      </is>
    </nc>
    <odxf/>
    <ndxf/>
  </rcc>
  <rcc rId="4260" sId="9" odxf="1" dxf="1">
    <nc r="AF80" t="inlineStr">
      <is>
        <t>нд</t>
      </is>
    </nc>
    <odxf/>
    <ndxf/>
  </rcc>
  <rcc rId="4261" sId="9" odxf="1" dxf="1">
    <nc r="AF81" t="inlineStr">
      <is>
        <t>нд</t>
      </is>
    </nc>
    <odxf/>
    <ndxf/>
  </rcc>
  <rcc rId="4262" sId="9" odxf="1" dxf="1">
    <nc r="AF82" t="inlineStr">
      <is>
        <t>нд</t>
      </is>
    </nc>
    <odxf/>
    <ndxf/>
  </rcc>
  <rcc rId="4263" sId="9" odxf="1" dxf="1">
    <nc r="Y75" t="inlineStr">
      <is>
        <t>нд</t>
      </is>
    </nc>
    <odxf/>
    <ndxf/>
  </rcc>
  <rcc rId="4264" sId="9" odxf="1" dxf="1">
    <nc r="Y76" t="inlineStr">
      <is>
        <t>нд</t>
      </is>
    </nc>
    <odxf/>
    <ndxf/>
  </rcc>
  <rcc rId="4265" sId="9" odxf="1" dxf="1">
    <nc r="Y77" t="inlineStr">
      <is>
        <t>нд</t>
      </is>
    </nc>
    <odxf/>
    <ndxf/>
  </rcc>
  <rcc rId="4266" sId="9" odxf="1" dxf="1">
    <nc r="Y78" t="inlineStr">
      <is>
        <t>нд</t>
      </is>
    </nc>
    <odxf/>
    <ndxf/>
  </rcc>
  <rcc rId="4267" sId="9" odxf="1" dxf="1">
    <nc r="Y79" t="inlineStr">
      <is>
        <t>нд</t>
      </is>
    </nc>
    <odxf/>
    <ndxf/>
  </rcc>
  <rcc rId="4268" sId="9" odxf="1" dxf="1">
    <nc r="Y80" t="inlineStr">
      <is>
        <t>нд</t>
      </is>
    </nc>
    <odxf/>
    <ndxf/>
  </rcc>
  <rcc rId="4269" sId="9" odxf="1" dxf="1">
    <nc r="Y81" t="inlineStr">
      <is>
        <t>нд</t>
      </is>
    </nc>
    <odxf/>
    <ndxf/>
  </rcc>
  <rcc rId="4270" sId="9" odxf="1" dxf="1">
    <nc r="Y82" t="inlineStr">
      <is>
        <t>нд</t>
      </is>
    </nc>
    <odxf/>
    <ndxf/>
  </rcc>
  <rcc rId="4271" sId="9" numFmtId="4">
    <nc r="Z75">
      <v>0</v>
    </nc>
  </rcc>
  <rcc rId="4272" sId="9" numFmtId="4">
    <nc r="AA75">
      <v>0</v>
    </nc>
  </rcc>
  <rcc rId="4273" sId="9" numFmtId="4">
    <nc r="AB75">
      <v>0</v>
    </nc>
  </rcc>
  <rcc rId="4274" sId="9" numFmtId="4">
    <nc r="AC75">
      <v>0</v>
    </nc>
  </rcc>
  <rcc rId="4275" sId="9" numFmtId="4">
    <nc r="AD75">
      <v>0</v>
    </nc>
  </rcc>
  <rcc rId="4276" sId="9" numFmtId="4">
    <nc r="AE75">
      <v>0</v>
    </nc>
  </rcc>
  <rcc rId="4277" sId="9" numFmtId="4">
    <nc r="Z76">
      <v>0</v>
    </nc>
  </rcc>
  <rcc rId="4278" sId="9" numFmtId="4">
    <nc r="AA76">
      <v>0</v>
    </nc>
  </rcc>
  <rcc rId="4279" sId="9" numFmtId="4">
    <nc r="AB76">
      <v>0</v>
    </nc>
  </rcc>
  <rcc rId="4280" sId="9" numFmtId="4">
    <nc r="AC76">
      <v>0</v>
    </nc>
  </rcc>
  <rcc rId="4281" sId="9" numFmtId="4">
    <nc r="AD76">
      <v>0</v>
    </nc>
  </rcc>
  <rcc rId="4282" sId="9" numFmtId="4">
    <nc r="AE76">
      <v>0</v>
    </nc>
  </rcc>
  <rcc rId="4283" sId="9" numFmtId="4">
    <nc r="Z77">
      <v>0</v>
    </nc>
  </rcc>
  <rcc rId="4284" sId="9" numFmtId="4">
    <nc r="AA77">
      <v>0</v>
    </nc>
  </rcc>
  <rcc rId="4285" sId="9" numFmtId="4">
    <nc r="AB77">
      <v>0</v>
    </nc>
  </rcc>
  <rcc rId="4286" sId="9" numFmtId="4">
    <nc r="AC77">
      <v>0</v>
    </nc>
  </rcc>
  <rcc rId="4287" sId="9" numFmtId="4">
    <nc r="AD77">
      <v>0</v>
    </nc>
  </rcc>
  <rcc rId="4288" sId="9" numFmtId="4">
    <nc r="AE77">
      <v>0</v>
    </nc>
  </rcc>
  <rcc rId="4289" sId="9" numFmtId="4">
    <nc r="Z78">
      <v>0</v>
    </nc>
  </rcc>
  <rcc rId="4290" sId="9" numFmtId="4">
    <nc r="AA78">
      <v>0</v>
    </nc>
  </rcc>
  <rcc rId="4291" sId="9" numFmtId="4">
    <nc r="AB78">
      <v>0</v>
    </nc>
  </rcc>
  <rcc rId="4292" sId="9" numFmtId="4">
    <nc r="AC78">
      <v>0</v>
    </nc>
  </rcc>
  <rcc rId="4293" sId="9" numFmtId="4">
    <nc r="AD78">
      <v>0</v>
    </nc>
  </rcc>
  <rcc rId="4294" sId="9" numFmtId="4">
    <nc r="AE78">
      <v>0</v>
    </nc>
  </rcc>
  <rcc rId="4295" sId="9" numFmtId="4">
    <nc r="Z79">
      <v>0</v>
    </nc>
  </rcc>
  <rcc rId="4296" sId="9" numFmtId="4">
    <nc r="AA79">
      <v>0</v>
    </nc>
  </rcc>
  <rcc rId="4297" sId="9" numFmtId="4">
    <nc r="AB79">
      <v>0</v>
    </nc>
  </rcc>
  <rcc rId="4298" sId="9" numFmtId="4">
    <nc r="AC79">
      <v>0</v>
    </nc>
  </rcc>
  <rcc rId="4299" sId="9" numFmtId="4">
    <nc r="AD79">
      <v>0</v>
    </nc>
  </rcc>
  <rcc rId="4300" sId="9" numFmtId="4">
    <nc r="AE79">
      <v>0</v>
    </nc>
  </rcc>
  <rcc rId="4301" sId="9" numFmtId="4">
    <nc r="Z80">
      <v>0</v>
    </nc>
  </rcc>
  <rcc rId="4302" sId="9" numFmtId="4">
    <nc r="AA80">
      <v>0</v>
    </nc>
  </rcc>
  <rcc rId="4303" sId="9" numFmtId="4">
    <nc r="AB80">
      <v>0</v>
    </nc>
  </rcc>
  <rcc rId="4304" sId="9" numFmtId="4">
    <nc r="AC80">
      <v>0</v>
    </nc>
  </rcc>
  <rcc rId="4305" sId="9" numFmtId="4">
    <nc r="AD80">
      <v>0</v>
    </nc>
  </rcc>
  <rcc rId="4306" sId="9" numFmtId="4">
    <nc r="AE80">
      <v>0</v>
    </nc>
  </rcc>
  <rcc rId="4307" sId="9" numFmtId="4">
    <nc r="Z81">
      <v>0</v>
    </nc>
  </rcc>
  <rcc rId="4308" sId="9" numFmtId="4">
    <nc r="AA81">
      <v>0</v>
    </nc>
  </rcc>
  <rcc rId="4309" sId="9" numFmtId="4">
    <nc r="AB81">
      <v>0</v>
    </nc>
  </rcc>
  <rcc rId="4310" sId="9" numFmtId="4">
    <nc r="AC81">
      <v>0</v>
    </nc>
  </rcc>
  <rcc rId="4311" sId="9" numFmtId="4">
    <nc r="AD81">
      <v>0</v>
    </nc>
  </rcc>
  <rcc rId="4312" sId="9" numFmtId="4">
    <nc r="AE81">
      <v>0</v>
    </nc>
  </rcc>
  <rcc rId="4313" sId="9" numFmtId="4">
    <nc r="Z82">
      <v>0</v>
    </nc>
  </rcc>
  <rcc rId="4314" sId="9" numFmtId="4">
    <nc r="AA82">
      <v>0</v>
    </nc>
  </rcc>
  <rcc rId="4315" sId="9" numFmtId="4">
    <nc r="AB82">
      <v>0</v>
    </nc>
  </rcc>
  <rcc rId="4316" sId="9" numFmtId="4">
    <nc r="AC82">
      <v>0</v>
    </nc>
  </rcc>
  <rcc rId="4317" sId="9" numFmtId="4">
    <nc r="AD82">
      <v>0</v>
    </nc>
  </rcc>
  <rcc rId="4318" sId="9" numFmtId="4">
    <nc r="AE82">
      <v>0</v>
    </nc>
  </rcc>
  <rcc rId="4319" sId="9" odxf="1" dxf="1">
    <nc r="R75" t="inlineStr">
      <is>
        <t>нд</t>
      </is>
    </nc>
    <odxf/>
    <ndxf/>
  </rcc>
  <rcc rId="4320" sId="9" odxf="1" dxf="1">
    <nc r="R76" t="inlineStr">
      <is>
        <t>нд</t>
      </is>
    </nc>
    <odxf/>
    <ndxf/>
  </rcc>
  <rcc rId="4321" sId="9" odxf="1" dxf="1">
    <nc r="R77" t="inlineStr">
      <is>
        <t>нд</t>
      </is>
    </nc>
    <odxf/>
    <ndxf/>
  </rcc>
  <rcc rId="4322" sId="9" odxf="1" dxf="1">
    <nc r="R78" t="inlineStr">
      <is>
        <t>нд</t>
      </is>
    </nc>
    <odxf/>
    <ndxf/>
  </rcc>
  <rcc rId="4323" sId="9" odxf="1" dxf="1">
    <nc r="R79" t="inlineStr">
      <is>
        <t>нд</t>
      </is>
    </nc>
    <odxf/>
    <ndxf/>
  </rcc>
  <rcc rId="4324" sId="9" odxf="1" dxf="1">
    <nc r="R80" t="inlineStr">
      <is>
        <t>нд</t>
      </is>
    </nc>
    <odxf/>
    <ndxf/>
  </rcc>
  <rcc rId="4325" sId="9" odxf="1" dxf="1">
    <nc r="R81" t="inlineStr">
      <is>
        <t>нд</t>
      </is>
    </nc>
    <odxf/>
    <ndxf/>
  </rcc>
  <rcc rId="4326" sId="9" odxf="1" dxf="1">
    <nc r="R82" t="inlineStr">
      <is>
        <t>нд</t>
      </is>
    </nc>
    <odxf/>
    <ndxf/>
  </rcc>
  <rcc rId="4327" sId="9" numFmtId="4">
    <nc r="S75">
      <v>0</v>
    </nc>
  </rcc>
  <rcc rId="4328" sId="9" numFmtId="4">
    <nc r="T75">
      <v>0</v>
    </nc>
  </rcc>
  <rcc rId="4329" sId="9" numFmtId="4">
    <nc r="U75">
      <v>0</v>
    </nc>
  </rcc>
  <rcc rId="4330" sId="9" numFmtId="4">
    <nc r="V75">
      <v>0</v>
    </nc>
  </rcc>
  <rcc rId="4331" sId="9" numFmtId="4">
    <nc r="W75">
      <v>0</v>
    </nc>
  </rcc>
  <rcc rId="4332" sId="9" numFmtId="4">
    <nc r="X75">
      <v>0</v>
    </nc>
  </rcc>
  <rcc rId="4333" sId="9" numFmtId="4">
    <nc r="S76">
      <v>0</v>
    </nc>
  </rcc>
  <rcc rId="4334" sId="9" numFmtId="4">
    <nc r="T76">
      <v>0</v>
    </nc>
  </rcc>
  <rcc rId="4335" sId="9" numFmtId="4">
    <nc r="U76">
      <v>0</v>
    </nc>
  </rcc>
  <rcc rId="4336" sId="9" numFmtId="4">
    <nc r="V76">
      <v>0</v>
    </nc>
  </rcc>
  <rcc rId="4337" sId="9" numFmtId="4">
    <nc r="W76">
      <v>0</v>
    </nc>
  </rcc>
  <rcc rId="4338" sId="9" numFmtId="4">
    <nc r="X76">
      <v>0</v>
    </nc>
  </rcc>
  <rcc rId="4339" sId="9" numFmtId="4">
    <nc r="S77">
      <v>0</v>
    </nc>
  </rcc>
  <rcc rId="4340" sId="9" numFmtId="4">
    <nc r="T77">
      <v>0</v>
    </nc>
  </rcc>
  <rcc rId="4341" sId="9" numFmtId="4">
    <nc r="U77">
      <v>0</v>
    </nc>
  </rcc>
  <rcc rId="4342" sId="9" numFmtId="4">
    <nc r="V77">
      <v>0</v>
    </nc>
  </rcc>
  <rcc rId="4343" sId="9" numFmtId="4">
    <nc r="W77">
      <v>0</v>
    </nc>
  </rcc>
  <rcc rId="4344" sId="9" numFmtId="4">
    <nc r="X77">
      <v>0</v>
    </nc>
  </rcc>
  <rcc rId="4345" sId="9" numFmtId="4">
    <nc r="S78">
      <v>0</v>
    </nc>
  </rcc>
  <rcc rId="4346" sId="9" numFmtId="4">
    <nc r="T78">
      <v>0</v>
    </nc>
  </rcc>
  <rcc rId="4347" sId="9" numFmtId="4">
    <nc r="U78">
      <v>0</v>
    </nc>
  </rcc>
  <rcc rId="4348" sId="9" numFmtId="4">
    <nc r="V78">
      <v>0</v>
    </nc>
  </rcc>
  <rcc rId="4349" sId="9" numFmtId="4">
    <nc r="W78">
      <v>0</v>
    </nc>
  </rcc>
  <rcc rId="4350" sId="9" numFmtId="4">
    <nc r="X78">
      <v>0</v>
    </nc>
  </rcc>
  <rcc rId="4351" sId="9" numFmtId="4">
    <nc r="S79">
      <v>0</v>
    </nc>
  </rcc>
  <rcc rId="4352" sId="9" numFmtId="4">
    <nc r="T79">
      <v>0</v>
    </nc>
  </rcc>
  <rcc rId="4353" sId="9" numFmtId="4">
    <nc r="U79">
      <v>0</v>
    </nc>
  </rcc>
  <rcc rId="4354" sId="9" numFmtId="4">
    <nc r="V79">
      <v>0</v>
    </nc>
  </rcc>
  <rcc rId="4355" sId="9" numFmtId="4">
    <nc r="W79">
      <v>0</v>
    </nc>
  </rcc>
  <rcc rId="4356" sId="9" numFmtId="4">
    <nc r="X79">
      <v>0</v>
    </nc>
  </rcc>
  <rcc rId="4357" sId="9" numFmtId="4">
    <nc r="S80">
      <v>0</v>
    </nc>
  </rcc>
  <rcc rId="4358" sId="9" numFmtId="4">
    <nc r="T80">
      <v>0</v>
    </nc>
  </rcc>
  <rcc rId="4359" sId="9" numFmtId="4">
    <nc r="U80">
      <v>0</v>
    </nc>
  </rcc>
  <rcc rId="4360" sId="9" numFmtId="4">
    <nc r="V80">
      <v>0</v>
    </nc>
  </rcc>
  <rcc rId="4361" sId="9" numFmtId="4">
    <nc r="W80">
      <v>0</v>
    </nc>
  </rcc>
  <rcc rId="4362" sId="9" numFmtId="4">
    <nc r="X80">
      <v>0</v>
    </nc>
  </rcc>
  <rcc rId="4363" sId="9" numFmtId="4">
    <nc r="S81">
      <v>0</v>
    </nc>
  </rcc>
  <rcc rId="4364" sId="9" numFmtId="4">
    <nc r="T81">
      <v>0</v>
    </nc>
  </rcc>
  <rcc rId="4365" sId="9" numFmtId="4">
    <nc r="U81">
      <v>0</v>
    </nc>
  </rcc>
  <rcc rId="4366" sId="9" numFmtId="4">
    <nc r="V81">
      <v>0</v>
    </nc>
  </rcc>
  <rcc rId="4367" sId="9" numFmtId="4">
    <nc r="W81">
      <v>0</v>
    </nc>
  </rcc>
  <rcc rId="4368" sId="9" numFmtId="4">
    <nc r="X81">
      <v>0</v>
    </nc>
  </rcc>
  <rcc rId="4369" sId="9" numFmtId="4">
    <nc r="S82">
      <v>0</v>
    </nc>
  </rcc>
  <rcc rId="4370" sId="9" numFmtId="4">
    <nc r="T82">
      <v>0</v>
    </nc>
  </rcc>
  <rcc rId="4371" sId="9" numFmtId="4">
    <nc r="U82">
      <v>0</v>
    </nc>
  </rcc>
  <rcc rId="4372" sId="9" numFmtId="4">
    <nc r="V82">
      <v>0</v>
    </nc>
  </rcc>
  <rcc rId="4373" sId="9" numFmtId="4">
    <nc r="W82">
      <v>0</v>
    </nc>
  </rcc>
  <rcc rId="4374" sId="9" numFmtId="4">
    <nc r="X82">
      <v>0</v>
    </nc>
  </rcc>
  <rcc rId="4375" sId="9" odxf="1" dxf="1">
    <nc r="K75" t="inlineStr">
      <is>
        <t>нд</t>
      </is>
    </nc>
    <odxf/>
    <ndxf/>
  </rcc>
  <rcc rId="4376" sId="9" odxf="1" dxf="1">
    <nc r="K76" t="inlineStr">
      <is>
        <t>нд</t>
      </is>
    </nc>
    <odxf/>
    <ndxf/>
  </rcc>
  <rcc rId="4377" sId="9" odxf="1" dxf="1">
    <nc r="K77" t="inlineStr">
      <is>
        <t>нд</t>
      </is>
    </nc>
    <odxf/>
    <ndxf/>
  </rcc>
  <rcc rId="4378" sId="9" odxf="1" dxf="1">
    <nc r="K78" t="inlineStr">
      <is>
        <t>нд</t>
      </is>
    </nc>
    <odxf/>
    <ndxf/>
  </rcc>
  <rcc rId="4379" sId="9" odxf="1" dxf="1">
    <nc r="K79" t="inlineStr">
      <is>
        <t>нд</t>
      </is>
    </nc>
    <odxf/>
    <ndxf/>
  </rcc>
  <rcc rId="4380" sId="9" odxf="1" dxf="1">
    <nc r="K80" t="inlineStr">
      <is>
        <t>нд</t>
      </is>
    </nc>
    <odxf/>
    <ndxf/>
  </rcc>
  <rcc rId="4381" sId="9" odxf="1" dxf="1">
    <nc r="K81" t="inlineStr">
      <is>
        <t>нд</t>
      </is>
    </nc>
    <odxf/>
    <ndxf/>
  </rcc>
  <rcc rId="4382" sId="9" odxf="1" dxf="1">
    <nc r="K82" t="inlineStr">
      <is>
        <t>нд</t>
      </is>
    </nc>
    <odxf/>
    <ndxf/>
  </rcc>
  <rcc rId="4383" sId="9" numFmtId="4">
    <nc r="L75">
      <v>0</v>
    </nc>
  </rcc>
  <rcc rId="4384" sId="9" numFmtId="4">
    <nc r="M75">
      <v>0</v>
    </nc>
  </rcc>
  <rcc rId="4385" sId="9" numFmtId="4">
    <nc r="N75">
      <v>0</v>
    </nc>
  </rcc>
  <rcc rId="4386" sId="9" numFmtId="4">
    <nc r="O75">
      <v>0</v>
    </nc>
  </rcc>
  <rcc rId="4387" sId="9" numFmtId="4">
    <nc r="P75">
      <v>0</v>
    </nc>
  </rcc>
  <rcc rId="4388" sId="9" numFmtId="4">
    <nc r="Q75">
      <v>0</v>
    </nc>
  </rcc>
  <rcc rId="4389" sId="9" numFmtId="4">
    <nc r="L76">
      <v>0</v>
    </nc>
  </rcc>
  <rcc rId="4390" sId="9" numFmtId="4">
    <nc r="M76">
      <v>0</v>
    </nc>
  </rcc>
  <rcc rId="4391" sId="9" numFmtId="4">
    <nc r="N76">
      <v>0</v>
    </nc>
  </rcc>
  <rcc rId="4392" sId="9" numFmtId="4">
    <nc r="O76">
      <v>0</v>
    </nc>
  </rcc>
  <rcc rId="4393" sId="9" numFmtId="4">
    <nc r="P76">
      <v>0</v>
    </nc>
  </rcc>
  <rcc rId="4394" sId="9" numFmtId="4">
    <nc r="Q76">
      <v>0</v>
    </nc>
  </rcc>
  <rcc rId="4395" sId="9" numFmtId="4">
    <nc r="L77">
      <v>0</v>
    </nc>
  </rcc>
  <rcc rId="4396" sId="9" numFmtId="4">
    <nc r="M77">
      <v>0</v>
    </nc>
  </rcc>
  <rcc rId="4397" sId="9" numFmtId="4">
    <nc r="N77">
      <v>0</v>
    </nc>
  </rcc>
  <rcc rId="4398" sId="9" numFmtId="4">
    <nc r="O77">
      <v>0</v>
    </nc>
  </rcc>
  <rcc rId="4399" sId="9" numFmtId="4">
    <nc r="P77">
      <v>0</v>
    </nc>
  </rcc>
  <rcc rId="4400" sId="9" numFmtId="4">
    <nc r="Q77">
      <v>0</v>
    </nc>
  </rcc>
  <rcc rId="4401" sId="9" numFmtId="4">
    <nc r="L78">
      <v>0</v>
    </nc>
  </rcc>
  <rcc rId="4402" sId="9" numFmtId="4">
    <nc r="M78">
      <v>0</v>
    </nc>
  </rcc>
  <rcc rId="4403" sId="9" numFmtId="4">
    <nc r="N78">
      <v>0</v>
    </nc>
  </rcc>
  <rcc rId="4404" sId="9" numFmtId="4">
    <nc r="O78">
      <v>0</v>
    </nc>
  </rcc>
  <rcc rId="4405" sId="9" numFmtId="4">
    <nc r="P78">
      <v>0</v>
    </nc>
  </rcc>
  <rcc rId="4406" sId="9" numFmtId="4">
    <nc r="Q78">
      <v>0</v>
    </nc>
  </rcc>
  <rcc rId="4407" sId="9" numFmtId="4">
    <nc r="L79">
      <v>0</v>
    </nc>
  </rcc>
  <rcc rId="4408" sId="9" numFmtId="4">
    <nc r="M79">
      <v>0</v>
    </nc>
  </rcc>
  <rcc rId="4409" sId="9" numFmtId="4">
    <nc r="N79">
      <v>0</v>
    </nc>
  </rcc>
  <rcc rId="4410" sId="9" numFmtId="4">
    <nc r="O79">
      <v>0</v>
    </nc>
  </rcc>
  <rcc rId="4411" sId="9" numFmtId="4">
    <nc r="P79">
      <v>0</v>
    </nc>
  </rcc>
  <rcc rId="4412" sId="9" numFmtId="4">
    <nc r="Q79">
      <v>0</v>
    </nc>
  </rcc>
  <rcc rId="4413" sId="9" numFmtId="4">
    <nc r="L80">
      <v>0</v>
    </nc>
  </rcc>
  <rcc rId="4414" sId="9" numFmtId="4">
    <nc r="M80">
      <v>0</v>
    </nc>
  </rcc>
  <rcc rId="4415" sId="9" numFmtId="4">
    <nc r="N80">
      <v>0</v>
    </nc>
  </rcc>
  <rcc rId="4416" sId="9" numFmtId="4">
    <nc r="O80">
      <v>0</v>
    </nc>
  </rcc>
  <rcc rId="4417" sId="9" numFmtId="4">
    <nc r="P80">
      <v>0</v>
    </nc>
  </rcc>
  <rcc rId="4418" sId="9" numFmtId="4">
    <nc r="Q80">
      <v>0</v>
    </nc>
  </rcc>
  <rcc rId="4419" sId="9" numFmtId="4">
    <nc r="L81">
      <v>0</v>
    </nc>
  </rcc>
  <rcc rId="4420" sId="9" numFmtId="4">
    <nc r="M81">
      <v>0</v>
    </nc>
  </rcc>
  <rcc rId="4421" sId="9" numFmtId="4">
    <nc r="N81">
      <v>0</v>
    </nc>
  </rcc>
  <rcc rId="4422" sId="9" numFmtId="4">
    <nc r="O81">
      <v>0</v>
    </nc>
  </rcc>
  <rcc rId="4423" sId="9" numFmtId="4">
    <nc r="P81">
      <v>0</v>
    </nc>
  </rcc>
  <rcc rId="4424" sId="9" numFmtId="4">
    <nc r="Q81">
      <v>0</v>
    </nc>
  </rcc>
  <rcc rId="4425" sId="9" numFmtId="4">
    <nc r="L82">
      <v>0</v>
    </nc>
  </rcc>
  <rcc rId="4426" sId="9" numFmtId="4">
    <nc r="M82">
      <v>0</v>
    </nc>
  </rcc>
  <rcc rId="4427" sId="9" numFmtId="4">
    <nc r="N82">
      <v>0</v>
    </nc>
  </rcc>
  <rcc rId="4428" sId="9" numFmtId="4">
    <nc r="O82">
      <v>0</v>
    </nc>
  </rcc>
  <rcc rId="4429" sId="9" numFmtId="4">
    <nc r="P82">
      <v>0</v>
    </nc>
  </rcc>
  <rcc rId="4430" sId="9" numFmtId="4">
    <nc r="Q82">
      <v>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1" sId="10" numFmtId="4">
    <nc r="D76">
      <v>1.323</v>
    </nc>
  </rcc>
  <rcc rId="4432" sId="10" numFmtId="4">
    <nc r="D77">
      <v>2.1505399999999999</v>
    </nc>
  </rcc>
  <rcc rId="4433" sId="10" numFmtId="4">
    <nc r="D79">
      <v>0.65104200000000001</v>
    </nc>
  </rcc>
  <rcc rId="4434" sId="10" numFmtId="4">
    <nc r="D80">
      <v>0.546875</v>
    </nc>
  </rcc>
  <rcc rId="4435" sId="10" numFmtId="4">
    <nc r="D81">
      <v>1.9790000000000001</v>
    </nc>
  </rcc>
  <rcc rId="4436" sId="10" numFmtId="4">
    <nc r="I76">
      <v>1.27</v>
    </nc>
  </rcc>
  <rcc rId="4437" sId="10" numFmtId="4">
    <nc r="I77">
      <v>2</v>
    </nc>
  </rcc>
  <rcc rId="4438" sId="10" numFmtId="4">
    <nc r="I79">
      <v>0.625</v>
    </nc>
  </rcc>
  <rcc rId="4439" sId="10" numFmtId="4">
    <nc r="I80">
      <v>0.52500000000000002</v>
    </nc>
  </rcc>
  <rcc rId="4440" sId="10" numFmtId="4">
    <nc r="I81">
      <v>1.88</v>
    </nc>
  </rcc>
  <rcc rId="4441" sId="10" numFmtId="4">
    <nc r="H80">
      <v>0.2</v>
    </nc>
  </rcc>
  <rcc rId="4442" sId="10" numFmtId="4">
    <nc r="H79">
      <v>0.1</v>
    </nc>
  </rcc>
  <rcc rId="4443" sId="10" numFmtId="4">
    <nc r="H81">
      <v>0.05</v>
    </nc>
  </rcc>
  <rcc rId="4444" sId="10" numFmtId="4">
    <nc r="H77">
      <v>0</v>
    </nc>
  </rcc>
  <rcc rId="4445" sId="10" numFmtId="4">
    <nc r="H76">
      <v>0.76200000000000001</v>
    </nc>
  </rcc>
  <rcc rId="4446" sId="10" numFmtId="4">
    <nc r="J76">
      <v>0</v>
    </nc>
  </rcc>
  <rcc rId="4447" sId="10" numFmtId="4">
    <nc r="K76">
      <v>0</v>
    </nc>
  </rcc>
  <rcc rId="4448" sId="10" numFmtId="4">
    <nc r="J77">
      <v>0</v>
    </nc>
  </rcc>
  <rcc rId="4449" sId="10" numFmtId="4">
    <nc r="K77">
      <v>0</v>
    </nc>
  </rcc>
  <rcc rId="4450" sId="10" numFmtId="4">
    <nc r="J78">
      <v>0</v>
    </nc>
  </rcc>
  <rcc rId="4451" sId="10" numFmtId="4">
    <nc r="K78">
      <v>0</v>
    </nc>
  </rcc>
  <rcc rId="4452" sId="10" numFmtId="4">
    <nc r="J79">
      <v>0</v>
    </nc>
  </rcc>
  <rcc rId="4453" sId="10" numFmtId="4">
    <nc r="K79">
      <v>0</v>
    </nc>
  </rcc>
  <rcc rId="4454" sId="10" numFmtId="4">
    <nc r="J80">
      <v>0</v>
    </nc>
  </rcc>
  <rcc rId="4455" sId="10" numFmtId="4">
    <nc r="K80">
      <v>0</v>
    </nc>
  </rcc>
  <rcc rId="4456" sId="10" numFmtId="4">
    <nc r="J81">
      <v>0</v>
    </nc>
  </rcc>
  <rcc rId="4457" sId="10" numFmtId="4">
    <nc r="K81">
      <v>0</v>
    </nc>
  </rcc>
  <rcc rId="4458" sId="10" numFmtId="4">
    <nc r="J82">
      <v>0</v>
    </nc>
  </rcc>
  <rcc rId="4459" sId="10" numFmtId="4">
    <nc r="K82">
      <v>0</v>
    </nc>
  </rcc>
  <rcc rId="4460" sId="10" odxf="1" dxf="1" numFmtId="4">
    <nc r="J75">
      <v>0</v>
    </nc>
    <odxf/>
    <ndxf/>
  </rcc>
  <rcc rId="4461" sId="10" odxf="1" dxf="1" numFmtId="4">
    <nc r="K75">
      <v>0</v>
    </nc>
    <odxf/>
    <ndxf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2" sId="10" numFmtId="4">
    <nc r="L76">
      <v>0.50624999999999998</v>
    </nc>
  </rcc>
  <rcc rId="4463" sId="10" numFmtId="4">
    <nc r="L77">
      <v>0.53763499999999997</v>
    </nc>
  </rcc>
  <rcc rId="4464" sId="10" numFmtId="4">
    <nc r="L79">
      <v>0.1302084</v>
    </nc>
  </rcc>
  <rcc rId="4465" sId="10" numFmtId="4">
    <nc r="L80">
      <v>0.1302084</v>
    </nc>
  </rcc>
  <rcc rId="4466" sId="10" numFmtId="4">
    <nc r="L81">
      <v>0.40237000000000001</v>
    </nc>
  </rcc>
  <rcc rId="4467" sId="10">
    <nc r="P76">
      <f>H76</f>
    </nc>
  </rcc>
  <rcc rId="4468" sId="10">
    <nc r="P77">
      <f>H77</f>
    </nc>
  </rcc>
  <rcc rId="4469" sId="10">
    <nc r="P79">
      <f>H79</f>
    </nc>
  </rcc>
  <rcc rId="4470" sId="10">
    <nc r="P80">
      <f>H80</f>
    </nc>
  </rcc>
  <rcc rId="4471" sId="10">
    <nc r="P81">
      <f>H81</f>
    </nc>
  </rcc>
  <rcc rId="4472" sId="10" numFmtId="4">
    <nc r="Q80">
      <v>0.125</v>
    </nc>
  </rcc>
  <rcc rId="4473" sId="10" numFmtId="4">
    <nc r="Q79">
      <v>0.125</v>
    </nc>
  </rcc>
  <rcc rId="4474" sId="10" numFmtId="4">
    <nc r="Q81">
      <v>0.38224999999999998</v>
    </nc>
  </rcc>
  <rcc rId="4475" sId="10" numFmtId="4">
    <nc r="Q76">
      <v>0.48599999999999999</v>
    </nc>
  </rcc>
  <rcc rId="4476" sId="10" numFmtId="4">
    <nc r="Q77">
      <v>0.5</v>
    </nc>
  </rcc>
  <rcc rId="4477" sId="10" numFmtId="4">
    <nc r="R76">
      <v>0</v>
    </nc>
  </rcc>
  <rcc rId="4478" sId="10" odxf="1" dxf="1" numFmtId="4">
    <nc r="S76">
      <v>0</v>
    </nc>
    <odxf>
      <font>
        <sz val="12"/>
        <color auto="1"/>
        <name val="Times New Roman"/>
        <scheme val="none"/>
      </font>
      <numFmt numFmtId="2" formatCode="0.00"/>
    </odxf>
    <ndxf>
      <font>
        <sz val="14"/>
        <color auto="1"/>
        <name val="Times New Roman"/>
        <scheme val="none"/>
      </font>
      <numFmt numFmtId="169" formatCode="#,##0.00_ ;\-#,##0.00\ "/>
    </ndxf>
  </rcc>
  <rcc rId="4479" sId="10" numFmtId="4">
    <nc r="R77">
      <v>0</v>
    </nc>
  </rcc>
  <rcc rId="4480" sId="10" odxf="1" dxf="1" numFmtId="4">
    <nc r="S77">
      <v>0</v>
    </nc>
    <odxf>
      <font>
        <sz val="12"/>
        <color auto="1"/>
        <name val="Times New Roman"/>
        <scheme val="none"/>
      </font>
      <numFmt numFmtId="2" formatCode="0.00"/>
    </odxf>
    <ndxf>
      <font>
        <sz val="14"/>
        <color auto="1"/>
        <name val="Times New Roman"/>
        <scheme val="none"/>
      </font>
      <numFmt numFmtId="169" formatCode="#,##0.00_ ;\-#,##0.00\ "/>
    </ndxf>
  </rcc>
  <rcc rId="4481" sId="10" numFmtId="4">
    <nc r="R79">
      <v>0</v>
    </nc>
  </rcc>
  <rcc rId="4482" sId="10" numFmtId="4">
    <nc r="R80">
      <v>0</v>
    </nc>
  </rcc>
  <rcc rId="4483" sId="10" numFmtId="4">
    <nc r="R81">
      <v>0</v>
    </nc>
  </rcc>
  <rcc rId="4484" sId="10" odxf="1" dxf="1" numFmtId="4">
    <nc r="S79">
      <v>0</v>
    </nc>
    <odxf>
      <font>
        <sz val="12"/>
        <color auto="1"/>
        <name val="Times New Roman"/>
        <scheme val="none"/>
      </font>
      <numFmt numFmtId="2" formatCode="0.00"/>
    </odxf>
    <ndxf>
      <font>
        <sz val="14"/>
        <color auto="1"/>
        <name val="Times New Roman"/>
        <scheme val="none"/>
      </font>
      <numFmt numFmtId="169" formatCode="#,##0.00_ ;\-#,##0.00\ "/>
    </ndxf>
  </rcc>
  <rcc rId="4485" sId="10" odxf="1" dxf="1" numFmtId="4">
    <nc r="S80">
      <v>0</v>
    </nc>
    <odxf>
      <font>
        <sz val="12"/>
        <color auto="1"/>
        <name val="Times New Roman"/>
        <scheme val="none"/>
      </font>
      <numFmt numFmtId="2" formatCode="0.00"/>
    </odxf>
    <ndxf>
      <font>
        <sz val="14"/>
        <color auto="1"/>
        <name val="Times New Roman"/>
        <scheme val="none"/>
      </font>
      <numFmt numFmtId="169" formatCode="#,##0.00_ ;\-#,##0.00\ "/>
    </ndxf>
  </rcc>
  <rcc rId="4486" sId="10" odxf="1" dxf="1" numFmtId="4">
    <nc r="S81">
      <v>0</v>
    </nc>
    <odxf>
      <font>
        <sz val="12"/>
        <color auto="1"/>
        <name val="Times New Roman"/>
        <scheme val="none"/>
      </font>
      <numFmt numFmtId="2" formatCode="0.00"/>
    </odxf>
    <ndxf>
      <font>
        <sz val="14"/>
        <color auto="1"/>
        <name val="Times New Roman"/>
        <scheme val="none"/>
      </font>
      <numFmt numFmtId="169" formatCode="#,##0.00_ ;\-#,##0.00\ "/>
    </ndxf>
  </rcc>
  <rcc rId="4487" sId="10" numFmtId="4">
    <nc r="AR77">
      <v>2.1505399999999999</v>
    </nc>
  </rcc>
  <rcc rId="4488" sId="10" numFmtId="4">
    <nc r="AV77">
      <v>0</v>
    </nc>
  </rcc>
  <rcc rId="4489" sId="10" numFmtId="4">
    <nc r="AW77">
      <v>2</v>
    </nc>
  </rcc>
  <rcc rId="4490" sId="10" numFmtId="4">
    <nc r="AR76">
      <v>1.323</v>
    </nc>
  </rcc>
  <rcc rId="4491" sId="10" numFmtId="4">
    <nc r="AV76">
      <v>0.76200000000000001</v>
    </nc>
  </rcc>
  <rcc rId="4492" sId="10" numFmtId="4">
    <nc r="AW76">
      <v>1.27</v>
    </nc>
  </rcc>
  <rcc rId="4493" sId="10" numFmtId="4">
    <nc r="AR80">
      <v>0.546875</v>
    </nc>
  </rcc>
  <rcc rId="4494" sId="10" numFmtId="4">
    <nc r="AR79">
      <v>0.65104200000000001</v>
    </nc>
  </rcc>
  <rcc rId="4495" sId="10" numFmtId="4">
    <nc r="AR81">
      <v>1.9790000000000001</v>
    </nc>
  </rcc>
  <rcc rId="4496" sId="10" numFmtId="4">
    <nc r="AV79">
      <v>0.1</v>
    </nc>
  </rcc>
  <rcc rId="4497" sId="10" numFmtId="4">
    <nc r="AV80">
      <v>0.2</v>
    </nc>
  </rcc>
  <rcc rId="4498" sId="10" numFmtId="4">
    <nc r="AV81">
      <v>0.05</v>
    </nc>
  </rcc>
  <rcc rId="4499" sId="10" numFmtId="4">
    <nc r="AW79">
      <v>0.625</v>
    </nc>
  </rcc>
  <rcc rId="4500" sId="10" numFmtId="4">
    <nc r="AW80">
      <v>0.52500000000000002</v>
    </nc>
  </rcc>
  <rcc rId="4501" sId="10" numFmtId="4">
    <nc r="AW81">
      <v>1.88</v>
    </nc>
  </rcc>
  <rcc rId="4502" sId="10" numFmtId="4">
    <nc r="AX76">
      <v>0</v>
    </nc>
  </rcc>
  <rcc rId="4503" sId="10" numFmtId="4">
    <nc r="AY76">
      <v>0</v>
    </nc>
  </rcc>
  <rcc rId="4504" sId="10" numFmtId="4">
    <nc r="AX77">
      <v>0</v>
    </nc>
  </rcc>
  <rcc rId="4505" sId="10" numFmtId="4">
    <nc r="AY77">
      <v>0</v>
    </nc>
  </rcc>
  <rcc rId="4506" sId="10" numFmtId="4">
    <nc r="AX79">
      <v>0</v>
    </nc>
  </rcc>
  <rcc rId="4507" sId="10" numFmtId="4">
    <nc r="AX80">
      <v>0</v>
    </nc>
  </rcc>
  <rcc rId="4508" sId="10" numFmtId="4">
    <nc r="AX81">
      <v>0</v>
    </nc>
  </rcc>
  <rcc rId="4509" sId="10" numFmtId="4">
    <nc r="AY79">
      <v>0</v>
    </nc>
  </rcc>
  <rcc rId="4510" sId="10" numFmtId="4">
    <nc r="AY80">
      <v>0</v>
    </nc>
  </rcc>
  <rcc rId="4511" sId="10" numFmtId="4">
    <nc r="AY81">
      <v>0</v>
    </nc>
  </rcc>
  <rm rId="4512" sheetId="10" source="AR79:AY81" destination="AZ79:BG81" sourceSheetId="10">
    <undo index="0" exp="ref" v="1" dr="AZ81" r="BH81" sId="10"/>
    <undo index="0" exp="ref" v="1" dr="AZ80" r="BH80" sId="10"/>
    <undo index="0" exp="ref" v="1" dr="AZ79" r="BH79" sId="10"/>
    <undo index="0" exp="ref" v="1" dr="BD81" r="BL81" sId="10"/>
    <undo index="0" exp="ref" v="1" dr="BD80" r="BL80" sId="10"/>
    <undo index="0" exp="ref" v="1" dr="BD79" r="BL79" sId="10"/>
    <undo index="0" exp="ref" v="1" dr="BE81" r="BM81" sId="10"/>
    <undo index="0" exp="ref" v="1" dr="BE80" r="BM80" sId="10"/>
    <undo index="0" exp="ref" v="1" dr="BE79" r="BM79" sId="10"/>
    <undo index="0" exp="ref" v="1" dr="BG81" r="BO81" sId="10"/>
    <undo index="0" exp="ref" v="1" dr="BG80" r="BO80" sId="10"/>
    <undo index="0" exp="ref" v="1" dr="BG79" r="BO79" sId="10"/>
    <rfmt sheetId="10" sqref="AZ79" start="0" length="0">
      <dxf>
        <font>
          <sz val="12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</dxf>
    </rfmt>
    <rcc rId="0" sId="10" dxf="1">
      <nc r="BA79">
        <f>E79</f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B79">
        <f>F79</f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C79">
        <f>G79</f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BD79" start="0" length="0">
      <dxf>
        <font>
          <sz val="12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</dxf>
    </rfmt>
    <rfmt sheetId="10" sqref="BE79" start="0" length="0">
      <dxf>
        <font>
          <sz val="12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</dxf>
    </rfmt>
    <rfmt sheetId="10" sqref="BF79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G79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Z80" start="0" length="0">
      <dxf>
        <font>
          <sz val="12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</dxf>
    </rfmt>
    <rcc rId="0" sId="10" dxf="1">
      <nc r="BA80">
        <f>E80</f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B80">
        <f>F80</f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C80">
        <f>G80</f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BD80" start="0" length="0">
      <dxf>
        <font>
          <sz val="12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</dxf>
    </rfmt>
    <rfmt sheetId="10" sqref="BE80" start="0" length="0">
      <dxf>
        <font>
          <sz val="12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</dxf>
    </rfmt>
    <rfmt sheetId="10" sqref="BF80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G80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Z81" start="0" length="0">
      <dxf>
        <font>
          <sz val="12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</dxf>
    </rfmt>
    <rcc rId="0" sId="10" dxf="1">
      <nc r="BA81">
        <f>E81</f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B81">
        <f>F81</f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C81">
        <f>G81</f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BD81" start="0" length="0">
      <dxf>
        <font>
          <sz val="12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</dxf>
    </rfmt>
    <rfmt sheetId="10" sqref="BE81" start="0" length="0">
      <dxf>
        <font>
          <sz val="12"/>
          <color auto="1"/>
          <name val="Times New Roman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</dxf>
    </rfmt>
    <rfmt sheetId="10" sqref="BF81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G81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0" sqref="AR79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S79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T79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U79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V79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W79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X79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Y79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R80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S80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T80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U80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V80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W80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X80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Y80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R81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S81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T81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U81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V81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W81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X81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Y81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13" sId="10" numFmtId="4">
    <nc r="AR79">
      <v>0</v>
    </nc>
  </rcc>
  <rcc rId="4514" sId="10" numFmtId="4">
    <nc r="AS79">
      <v>0</v>
    </nc>
  </rcc>
  <rcc rId="4515" sId="10" numFmtId="4">
    <nc r="AT79">
      <v>0</v>
    </nc>
  </rcc>
  <rcc rId="4516" sId="10" numFmtId="4">
    <nc r="AU79">
      <v>0</v>
    </nc>
  </rcc>
  <rcc rId="4517" sId="10" numFmtId="4">
    <nc r="AV79">
      <v>0</v>
    </nc>
  </rcc>
  <rcc rId="4518" sId="10" numFmtId="4">
    <nc r="AW79">
      <v>0</v>
    </nc>
  </rcc>
  <rcc rId="4519" sId="10" numFmtId="4">
    <nc r="AX79">
      <v>0</v>
    </nc>
  </rcc>
  <rcc rId="4520" sId="10" numFmtId="4">
    <nc r="AY79">
      <v>0</v>
    </nc>
  </rcc>
  <rcc rId="4521" sId="10" numFmtId="4">
    <nc r="AR80">
      <v>0</v>
    </nc>
  </rcc>
  <rcc rId="4522" sId="10" numFmtId="4">
    <nc r="AS80">
      <v>0</v>
    </nc>
  </rcc>
  <rcc rId="4523" sId="10" numFmtId="4">
    <nc r="AT80">
      <v>0</v>
    </nc>
  </rcc>
  <rcc rId="4524" sId="10" numFmtId="4">
    <nc r="AU80">
      <v>0</v>
    </nc>
  </rcc>
  <rcc rId="4525" sId="10" numFmtId="4">
    <nc r="AV80">
      <v>0</v>
    </nc>
  </rcc>
  <rcc rId="4526" sId="10" numFmtId="4">
    <nc r="AW80">
      <v>0</v>
    </nc>
  </rcc>
  <rcc rId="4527" sId="10" numFmtId="4">
    <nc r="AX80">
      <v>0</v>
    </nc>
  </rcc>
  <rcc rId="4528" sId="10" numFmtId="4">
    <nc r="AY80">
      <v>0</v>
    </nc>
  </rcc>
  <rcc rId="4529" sId="10" numFmtId="4">
    <nc r="AR81">
      <v>0</v>
    </nc>
  </rcc>
  <rcc rId="4530" sId="10" numFmtId="4">
    <nc r="AS81">
      <v>0</v>
    </nc>
  </rcc>
  <rcc rId="4531" sId="10" numFmtId="4">
    <nc r="AT81">
      <v>0</v>
    </nc>
  </rcc>
  <rcc rId="4532" sId="10" numFmtId="4">
    <nc r="AU81">
      <v>0</v>
    </nc>
  </rcc>
  <rcc rId="4533" sId="10" numFmtId="4">
    <nc r="AV81">
      <v>0</v>
    </nc>
  </rcc>
  <rcc rId="4534" sId="10" numFmtId="4">
    <nc r="AW81">
      <v>0</v>
    </nc>
  </rcc>
  <rcc rId="4535" sId="10" numFmtId="4">
    <nc r="AX81">
      <v>0</v>
    </nc>
  </rcc>
  <rcc rId="4536" sId="10" numFmtId="4">
    <nc r="AY81">
      <v>0</v>
    </nc>
  </rcc>
  <rcc rId="4537" sId="10" numFmtId="4">
    <nc r="AR82">
      <v>0</v>
    </nc>
  </rcc>
  <rcc rId="4538" sId="10" numFmtId="4">
    <nc r="AV82">
      <v>0</v>
    </nc>
  </rcc>
  <rcc rId="4539" sId="10" numFmtId="4">
    <nc r="AW82">
      <v>0</v>
    </nc>
  </rcc>
  <rcc rId="4540" sId="10" numFmtId="4">
    <nc r="AX82">
      <v>0</v>
    </nc>
  </rcc>
  <rcc rId="4541" sId="10" numFmtId="4">
    <nc r="AY82">
      <v>0</v>
    </nc>
  </rcc>
  <rcc rId="4542" sId="10" numFmtId="4">
    <nc r="AN79">
      <v>0</v>
    </nc>
  </rcc>
  <rcc rId="4543" sId="10" numFmtId="4">
    <nc r="AO79">
      <v>0</v>
    </nc>
  </rcc>
  <rcc rId="4544" sId="10" numFmtId="4">
    <nc r="AP79">
      <v>0</v>
    </nc>
  </rcc>
  <rcc rId="4545" sId="10" numFmtId="4">
    <nc r="AQ79">
      <v>0</v>
    </nc>
  </rcc>
  <rcc rId="4546" sId="10" numFmtId="4">
    <nc r="AN80">
      <v>0</v>
    </nc>
  </rcc>
  <rcc rId="4547" sId="10" numFmtId="4">
    <nc r="AO80">
      <v>0</v>
    </nc>
  </rcc>
  <rcc rId="4548" sId="10" numFmtId="4">
    <nc r="AP80">
      <v>0</v>
    </nc>
  </rcc>
  <rcc rId="4549" sId="10" numFmtId="4">
    <nc r="AQ80">
      <v>0</v>
    </nc>
  </rcc>
  <rcc rId="4550" sId="10" numFmtId="4">
    <nc r="AN81">
      <v>0</v>
    </nc>
  </rcc>
  <rcc rId="4551" sId="10" numFmtId="4">
    <nc r="AO81">
      <v>0</v>
    </nc>
  </rcc>
  <rcc rId="4552" sId="10" numFmtId="4">
    <nc r="AP81">
      <v>0</v>
    </nc>
  </rcc>
  <rcc rId="4553" sId="10" numFmtId="4">
    <nc r="AQ81">
      <v>0</v>
    </nc>
  </rcc>
  <rcc rId="4554" sId="10" numFmtId="4">
    <nc r="AN82">
      <v>0</v>
    </nc>
  </rcc>
  <rcc rId="4555" sId="10" numFmtId="4">
    <nc r="AO82">
      <v>0</v>
    </nc>
  </rcc>
  <rcc rId="4556" sId="10" numFmtId="4">
    <nc r="AP82">
      <v>0</v>
    </nc>
  </rcc>
  <rcc rId="4557" sId="10" numFmtId="4">
    <nc r="AQ82">
      <v>0</v>
    </nc>
  </rcc>
  <rcc rId="4558" sId="10" numFmtId="4">
    <nc r="AF79">
      <v>0</v>
    </nc>
  </rcc>
  <rcc rId="4559" sId="10" numFmtId="4">
    <nc r="AG79">
      <v>0</v>
    </nc>
  </rcc>
  <rcc rId="4560" sId="10" numFmtId="4">
    <nc r="AH79">
      <v>0</v>
    </nc>
  </rcc>
  <rcc rId="4561" sId="10" numFmtId="4">
    <nc r="AI79">
      <v>0</v>
    </nc>
  </rcc>
  <rcc rId="4562" sId="10" numFmtId="4">
    <nc r="AJ79">
      <v>0</v>
    </nc>
  </rcc>
  <rcc rId="4563" sId="10" numFmtId="4">
    <nc r="AF80">
      <v>0</v>
    </nc>
  </rcc>
  <rcc rId="4564" sId="10" numFmtId="4">
    <nc r="AG80">
      <v>0</v>
    </nc>
  </rcc>
  <rcc rId="4565" sId="10" numFmtId="4">
    <nc r="AH80">
      <v>0</v>
    </nc>
  </rcc>
  <rcc rId="4566" sId="10" numFmtId="4">
    <nc r="AI80">
      <v>0</v>
    </nc>
  </rcc>
  <rcc rId="4567" sId="10" numFmtId="4">
    <nc r="AJ80">
      <v>0</v>
    </nc>
  </rcc>
  <rcc rId="4568" sId="10" numFmtId="4">
    <nc r="AF81">
      <v>0</v>
    </nc>
  </rcc>
  <rcc rId="4569" sId="10" numFmtId="4">
    <nc r="AG81">
      <v>0</v>
    </nc>
  </rcc>
  <rcc rId="4570" sId="10" numFmtId="4">
    <nc r="AH81">
      <v>0</v>
    </nc>
  </rcc>
  <rcc rId="4571" sId="10" numFmtId="4">
    <nc r="AI81">
      <v>0</v>
    </nc>
  </rcc>
  <rcc rId="4572" sId="10" numFmtId="4">
    <nc r="AJ81">
      <v>0</v>
    </nc>
  </rcc>
  <rcc rId="4573" sId="10" numFmtId="4">
    <nc r="AF82">
      <v>0</v>
    </nc>
  </rcc>
  <rcc rId="4574" sId="10" numFmtId="4">
    <nc r="AG82">
      <v>0</v>
    </nc>
  </rcc>
  <rcc rId="4575" sId="10" numFmtId="4">
    <nc r="AH82">
      <v>0</v>
    </nc>
  </rcc>
  <rcc rId="4576" sId="10" numFmtId="4">
    <nc r="AI82">
      <v>0</v>
    </nc>
  </rcc>
  <rcc rId="4577" sId="10" numFmtId="4">
    <nc r="AJ82">
      <v>0</v>
    </nc>
  </rcc>
  <rcc rId="4578" sId="10" odxf="1" dxf="1" numFmtId="4">
    <nc r="X79">
      <v>0</v>
    </nc>
    <odxf/>
    <ndxf/>
  </rcc>
  <rcc rId="4579" sId="10" odxf="1" dxf="1" numFmtId="4">
    <nc r="Y79">
      <v>0</v>
    </nc>
    <odxf/>
    <ndxf/>
  </rcc>
  <rcc rId="4580" sId="10" odxf="1" dxf="1" numFmtId="4">
    <nc r="Z79">
      <v>0</v>
    </nc>
    <odxf/>
    <ndxf/>
  </rcc>
  <rcc rId="4581" sId="10" odxf="1" dxf="1" numFmtId="4">
    <nc r="AA79">
      <v>0</v>
    </nc>
    <odxf/>
    <ndxf/>
  </rcc>
  <rcc rId="4582" sId="10" odxf="1" dxf="1" numFmtId="4">
    <nc r="AB79">
      <v>0</v>
    </nc>
    <odxf/>
    <ndxf/>
  </rcc>
  <rcc rId="4583" sId="10" odxf="1" dxf="1" numFmtId="4">
    <nc r="X80">
      <v>0</v>
    </nc>
    <odxf/>
    <ndxf/>
  </rcc>
  <rcc rId="4584" sId="10" odxf="1" dxf="1" numFmtId="4">
    <nc r="Y80">
      <v>0</v>
    </nc>
    <odxf/>
    <ndxf/>
  </rcc>
  <rcc rId="4585" sId="10" odxf="1" dxf="1" numFmtId="4">
    <nc r="Z80">
      <v>0</v>
    </nc>
    <odxf/>
    <ndxf/>
  </rcc>
  <rcc rId="4586" sId="10" odxf="1" dxf="1" numFmtId="4">
    <nc r="AA80">
      <v>0</v>
    </nc>
    <odxf/>
    <ndxf/>
  </rcc>
  <rcc rId="4587" sId="10" odxf="1" dxf="1" numFmtId="4">
    <nc r="AB80">
      <v>0</v>
    </nc>
    <odxf/>
    <ndxf/>
  </rcc>
  <rcc rId="4588" sId="10" odxf="1" dxf="1" numFmtId="4">
    <nc r="X81">
      <v>0</v>
    </nc>
    <odxf/>
    <ndxf/>
  </rcc>
  <rcc rId="4589" sId="10" odxf="1" dxf="1" numFmtId="4">
    <nc r="Y81">
      <v>0</v>
    </nc>
    <odxf/>
    <ndxf/>
  </rcc>
  <rcc rId="4590" sId="10" odxf="1" dxf="1" numFmtId="4">
    <nc r="Z81">
      <v>0</v>
    </nc>
    <odxf/>
    <ndxf/>
  </rcc>
  <rcc rId="4591" sId="10" odxf="1" dxf="1" numFmtId="4">
    <nc r="AA81">
      <v>0</v>
    </nc>
    <odxf/>
    <ndxf/>
  </rcc>
  <rcc rId="4592" sId="10" odxf="1" dxf="1" numFmtId="4">
    <nc r="AB81">
      <v>0</v>
    </nc>
    <odxf/>
    <ndxf/>
  </rcc>
  <rcc rId="4593" sId="10" odxf="1" dxf="1" numFmtId="4">
    <nc r="X82">
      <v>0</v>
    </nc>
    <odxf/>
    <ndxf/>
  </rcc>
  <rcc rId="4594" sId="10" odxf="1" dxf="1" numFmtId="4">
    <nc r="Y82">
      <v>0</v>
    </nc>
    <odxf/>
    <ndxf/>
  </rcc>
  <rcc rId="4595" sId="10" odxf="1" dxf="1" numFmtId="4">
    <nc r="Z82">
      <v>0</v>
    </nc>
    <odxf/>
    <ndxf/>
  </rcc>
  <rcc rId="4596" sId="10" odxf="1" dxf="1" numFmtId="4">
    <nc r="AA82">
      <v>0</v>
    </nc>
    <odxf/>
    <ndxf/>
  </rcc>
  <rcc rId="4597" sId="10" odxf="1" dxf="1" numFmtId="4">
    <nc r="AB82">
      <v>0</v>
    </nc>
    <odxf/>
    <ndxf/>
  </rcc>
  <rcc rId="4598" sId="10" odxf="1" dxf="1" numFmtId="4">
    <nc r="T79">
      <v>0</v>
    </nc>
    <odxf/>
    <ndxf/>
  </rcc>
  <rcc rId="4599" sId="10" odxf="1" dxf="1" numFmtId="4">
    <nc r="T80">
      <v>0</v>
    </nc>
    <odxf/>
    <ndxf/>
  </rcc>
  <rcc rId="4600" sId="10" odxf="1" dxf="1" numFmtId="4">
    <nc r="T81">
      <v>0</v>
    </nc>
    <odxf/>
    <ndxf/>
  </rcc>
  <rcc rId="4601" sId="10" odxf="1" dxf="1" numFmtId="4">
    <nc r="T82">
      <v>0</v>
    </nc>
    <odxf/>
    <ndxf/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2" sId="9" numFmtId="4">
    <nc r="AG79">
      <v>0</v>
    </nc>
  </rcc>
  <rcc rId="4603" sId="9" numFmtId="4">
    <nc r="AG80">
      <v>0</v>
    </nc>
  </rcc>
  <rcc rId="4604" sId="9" numFmtId="4">
    <nc r="AG81">
      <v>0</v>
    </nc>
  </rcc>
  <rcc rId="4605" sId="9" numFmtId="4">
    <nc r="AG82">
      <v>0</v>
    </nc>
  </rcc>
  <rcc rId="4606" sId="9" numFmtId="4">
    <nc r="AH79">
      <v>0</v>
    </nc>
  </rcc>
  <rcc rId="4607" sId="9" numFmtId="4">
    <nc r="AI79">
      <v>0</v>
    </nc>
  </rcc>
  <rcc rId="4608" sId="9" numFmtId="4">
    <nc r="AJ79">
      <v>0</v>
    </nc>
  </rcc>
  <rcc rId="4609" sId="9" numFmtId="4">
    <nc r="AK79">
      <v>0</v>
    </nc>
  </rcc>
  <rcc rId="4610" sId="9" numFmtId="4">
    <nc r="AL79">
      <v>0</v>
    </nc>
  </rcc>
  <rcc rId="4611" sId="9" numFmtId="4">
    <nc r="AH80">
      <v>0</v>
    </nc>
  </rcc>
  <rcc rId="4612" sId="9" numFmtId="4">
    <nc r="AI80">
      <v>0</v>
    </nc>
  </rcc>
  <rcc rId="4613" sId="9" numFmtId="4">
    <nc r="AJ80">
      <v>0</v>
    </nc>
  </rcc>
  <rcc rId="4614" sId="9" numFmtId="4">
    <nc r="AK80">
      <v>0</v>
    </nc>
  </rcc>
  <rcc rId="4615" sId="9" numFmtId="4">
    <nc r="AL80">
      <v>0</v>
    </nc>
  </rcc>
  <rcc rId="4616" sId="9" numFmtId="4">
    <nc r="AH81">
      <v>0</v>
    </nc>
  </rcc>
  <rcc rId="4617" sId="9" numFmtId="4">
    <nc r="AI81">
      <v>0</v>
    </nc>
  </rcc>
  <rcc rId="4618" sId="9" numFmtId="4">
    <nc r="AJ81">
      <v>0</v>
    </nc>
  </rcc>
  <rcc rId="4619" sId="9" numFmtId="4">
    <nc r="AK81">
      <v>0</v>
    </nc>
  </rcc>
  <rcc rId="4620" sId="9" numFmtId="4">
    <nc r="AL81">
      <v>0</v>
    </nc>
  </rcc>
  <rcc rId="4621" sId="9" numFmtId="4">
    <nc r="AH82">
      <v>0</v>
    </nc>
  </rcc>
  <rcc rId="4622" sId="9" numFmtId="4">
    <nc r="AI82">
      <v>0</v>
    </nc>
  </rcc>
  <rcc rId="4623" sId="9" numFmtId="4">
    <nc r="AJ82">
      <v>0</v>
    </nc>
  </rcc>
  <rcc rId="4624" sId="9" numFmtId="4">
    <nc r="AK82">
      <v>0</v>
    </nc>
  </rcc>
  <rcc rId="4625" sId="9" numFmtId="4">
    <nc r="AL82">
      <v>0</v>
    </nc>
  </rcc>
  <rcc rId="4626" sId="9" numFmtId="4">
    <nc r="AN75">
      <v>0</v>
    </nc>
  </rcc>
  <rcc rId="4627" sId="9" numFmtId="4">
    <nc r="AN76">
      <v>0</v>
    </nc>
  </rcc>
  <rcc rId="4628" sId="9" numFmtId="4">
    <nc r="AN77">
      <v>0</v>
    </nc>
  </rcc>
  <rcc rId="4629" sId="9" numFmtId="4">
    <nc r="AN78">
      <v>0</v>
    </nc>
  </rcc>
  <rcc rId="4630" sId="9" numFmtId="4">
    <nc r="AO75">
      <v>0</v>
    </nc>
  </rcc>
  <rcc rId="4631" sId="9" numFmtId="4">
    <nc r="AP75">
      <v>0</v>
    </nc>
  </rcc>
  <rcc rId="4632" sId="9" numFmtId="4">
    <nc r="AQ75">
      <v>0</v>
    </nc>
  </rcc>
  <rcc rId="4633" sId="9" numFmtId="4">
    <nc r="AR75">
      <v>0</v>
    </nc>
  </rcc>
  <rcc rId="4634" sId="9" numFmtId="4">
    <nc r="AS75">
      <v>0</v>
    </nc>
  </rcc>
  <rcc rId="4635" sId="9" numFmtId="4">
    <nc r="AO76">
      <v>0</v>
    </nc>
  </rcc>
  <rcc rId="4636" sId="9" numFmtId="4">
    <nc r="AP76">
      <v>0</v>
    </nc>
  </rcc>
  <rcc rId="4637" sId="9" numFmtId="4">
    <nc r="AQ76">
      <v>0</v>
    </nc>
  </rcc>
  <rcc rId="4638" sId="9" numFmtId="4">
    <nc r="AR76">
      <v>0</v>
    </nc>
  </rcc>
  <rcc rId="4639" sId="9" numFmtId="4">
    <nc r="AS76">
      <v>0</v>
    </nc>
  </rcc>
  <rcc rId="4640" sId="9" numFmtId="4">
    <nc r="AO77">
      <v>0</v>
    </nc>
  </rcc>
  <rcc rId="4641" sId="9" numFmtId="4">
    <nc r="AP77">
      <v>0</v>
    </nc>
  </rcc>
  <rcc rId="4642" sId="9" numFmtId="4">
    <nc r="AQ77">
      <v>0</v>
    </nc>
  </rcc>
  <rcc rId="4643" sId="9" numFmtId="4">
    <nc r="AR77">
      <v>0</v>
    </nc>
  </rcc>
  <rcc rId="4644" sId="9" numFmtId="4">
    <nc r="AS77">
      <v>0</v>
    </nc>
  </rcc>
  <rcc rId="4645" sId="9" numFmtId="4">
    <nc r="AO78">
      <v>0</v>
    </nc>
  </rcc>
  <rcc rId="4646" sId="9" numFmtId="4">
    <nc r="AP78">
      <v>0</v>
    </nc>
  </rcc>
  <rcc rId="4647" sId="9" numFmtId="4">
    <nc r="AQ78">
      <v>0</v>
    </nc>
  </rcc>
  <rcc rId="4648" sId="9" numFmtId="4">
    <nc r="AR78">
      <v>0</v>
    </nc>
  </rcc>
  <rcc rId="4649" sId="9" numFmtId="4">
    <nc r="AS78">
      <v>0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50" sId="8" odxf="1" dxf="1" numFmtId="4">
    <nc r="E74">
      <v>0</v>
    </nc>
    <odxf/>
    <ndxf/>
  </rcc>
  <rcc rId="4651" sId="8" odxf="1" dxf="1" numFmtId="4">
    <nc r="E75">
      <v>0</v>
    </nc>
    <odxf/>
    <ndxf/>
  </rcc>
  <rcc rId="4652" sId="8" odxf="1" dxf="1" numFmtId="4">
    <nc r="E76">
      <v>0</v>
    </nc>
    <odxf/>
    <ndxf/>
  </rcc>
  <rcc rId="4653" sId="8" odxf="1" dxf="1" numFmtId="4">
    <nc r="E77">
      <v>0</v>
    </nc>
    <odxf/>
    <ndxf/>
  </rcc>
  <rcc rId="4654" sId="8" odxf="1" dxf="1" numFmtId="4">
    <nc r="E78">
      <v>0</v>
    </nc>
    <odxf/>
    <ndxf/>
  </rcc>
  <rcc rId="4655" sId="8" odxf="1" dxf="1" numFmtId="4">
    <nc r="E79">
      <v>0</v>
    </nc>
    <odxf/>
    <ndxf/>
  </rcc>
  <rcc rId="4656" sId="8" odxf="1" dxf="1" numFmtId="4">
    <nc r="E80">
      <v>0</v>
    </nc>
    <odxf/>
    <ndxf/>
  </rcc>
  <rcc rId="4657" sId="8" odxf="1" dxf="1" numFmtId="4">
    <nc r="E81">
      <v>0</v>
    </nc>
    <odxf/>
    <ndxf/>
  </rcc>
  <rcc rId="4658" sId="8" odxf="1" dxf="1" numFmtId="4">
    <nc r="H74">
      <v>0</v>
    </nc>
    <odxf/>
    <ndxf/>
  </rcc>
  <rcc rId="4659" sId="8" odxf="1" dxf="1" numFmtId="4">
    <nc r="H75">
      <v>0</v>
    </nc>
    <odxf/>
    <ndxf/>
  </rcc>
  <rcc rId="4660" sId="8" odxf="1" dxf="1" numFmtId="4">
    <nc r="H76">
      <v>0</v>
    </nc>
    <odxf/>
    <ndxf/>
  </rcc>
  <rcc rId="4661" sId="8" odxf="1" dxf="1" numFmtId="4">
    <nc r="H77">
      <v>0</v>
    </nc>
    <odxf/>
    <ndxf/>
  </rcc>
  <rcc rId="4662" sId="8" odxf="1" dxf="1" numFmtId="4">
    <nc r="H78">
      <v>0</v>
    </nc>
    <odxf/>
    <ndxf/>
  </rcc>
  <rcc rId="4663" sId="8" odxf="1" dxf="1" numFmtId="4">
    <nc r="H79">
      <v>0</v>
    </nc>
    <odxf/>
    <ndxf/>
  </rcc>
  <rcc rId="4664" sId="8" odxf="1" dxf="1" numFmtId="4">
    <nc r="H80">
      <v>0</v>
    </nc>
    <odxf/>
    <ndxf/>
  </rcc>
  <rcc rId="4665" sId="8" odxf="1" dxf="1" numFmtId="4">
    <nc r="H81">
      <v>0</v>
    </nc>
    <odxf/>
    <ndxf/>
  </rcc>
  <rcc rId="4666" sId="8" odxf="1" dxf="1" numFmtId="4">
    <nc r="I74">
      <v>0</v>
    </nc>
    <odxf/>
    <ndxf/>
  </rcc>
  <rcc rId="4667" sId="8" odxf="1" dxf="1" numFmtId="4">
    <nc r="I75">
      <v>0</v>
    </nc>
    <odxf/>
    <ndxf/>
  </rcc>
  <rcc rId="4668" sId="8" odxf="1" dxf="1" numFmtId="4">
    <nc r="I76">
      <v>0</v>
    </nc>
    <odxf/>
    <ndxf/>
  </rcc>
  <rcc rId="4669" sId="8" odxf="1" dxf="1" numFmtId="4">
    <nc r="I77">
      <v>0</v>
    </nc>
    <odxf/>
    <ndxf/>
  </rcc>
  <rcc rId="4670" sId="8" odxf="1" dxf="1" numFmtId="4">
    <nc r="I78">
      <v>0</v>
    </nc>
    <odxf/>
    <ndxf/>
  </rcc>
  <rcc rId="4671" sId="8" odxf="1" dxf="1" numFmtId="4">
    <nc r="I79">
      <v>0</v>
    </nc>
    <odxf/>
    <ndxf/>
  </rcc>
  <rcc rId="4672" sId="8" odxf="1" dxf="1" numFmtId="4">
    <nc r="I80">
      <v>0</v>
    </nc>
    <odxf/>
    <ndxf/>
  </rcc>
  <rcc rId="4673" sId="8" odxf="1" dxf="1" numFmtId="4">
    <nc r="I81">
      <v>0</v>
    </nc>
    <odxf/>
    <ndxf/>
  </rcc>
  <rcc rId="4674" sId="8" odxf="1" dxf="1" numFmtId="4">
    <nc r="K74">
      <v>0</v>
    </nc>
    <odxf/>
    <ndxf/>
  </rcc>
  <rcc rId="4675" sId="8" odxf="1" dxf="1" numFmtId="4">
    <nc r="K75">
      <v>0</v>
    </nc>
    <odxf/>
    <ndxf/>
  </rcc>
  <rcc rId="4676" sId="8" odxf="1" dxf="1" numFmtId="4">
    <nc r="K76">
      <v>0</v>
    </nc>
    <odxf/>
    <ndxf/>
  </rcc>
  <rcc rId="4677" sId="8" odxf="1" dxf="1" numFmtId="4">
    <nc r="K77">
      <v>0</v>
    </nc>
    <odxf/>
    <ndxf/>
  </rcc>
  <rcc rId="4678" sId="8" odxf="1" dxf="1" numFmtId="4">
    <nc r="K78">
      <v>0</v>
    </nc>
    <odxf/>
    <ndxf/>
  </rcc>
  <rcc rId="4679" sId="8" odxf="1" dxf="1" numFmtId="4">
    <nc r="K79">
      <v>0</v>
    </nc>
    <odxf/>
    <ndxf/>
  </rcc>
  <rcc rId="4680" sId="8" odxf="1" dxf="1" numFmtId="4">
    <nc r="K80">
      <v>0</v>
    </nc>
    <odxf/>
    <ndxf/>
  </rcc>
  <rcc rId="4681" sId="8" odxf="1" dxf="1" numFmtId="4">
    <nc r="K81">
      <v>0</v>
    </nc>
    <odxf/>
    <ndxf/>
  </rcc>
  <rcc rId="4682" sId="8" odxf="1" dxf="1" numFmtId="4">
    <nc r="L74">
      <v>0</v>
    </nc>
    <odxf/>
    <ndxf/>
  </rcc>
  <rcc rId="4683" sId="8" odxf="1" dxf="1" numFmtId="4">
    <nc r="L75">
      <v>0</v>
    </nc>
    <odxf/>
    <ndxf/>
  </rcc>
  <rcc rId="4684" sId="8" odxf="1" dxf="1" numFmtId="4">
    <nc r="L76">
      <v>0</v>
    </nc>
    <odxf/>
    <ndxf/>
  </rcc>
  <rcc rId="4685" sId="8" odxf="1" dxf="1" numFmtId="4">
    <nc r="L77">
      <v>0</v>
    </nc>
    <odxf/>
    <ndxf/>
  </rcc>
  <rcc rId="4686" sId="8" odxf="1" dxf="1" numFmtId="4">
    <nc r="L78">
      <v>0</v>
    </nc>
    <odxf/>
    <ndxf/>
  </rcc>
  <rcc rId="4687" sId="8" odxf="1" dxf="1" numFmtId="4">
    <nc r="L79">
      <v>0</v>
    </nc>
    <odxf/>
    <ndxf/>
  </rcc>
  <rcc rId="4688" sId="8" odxf="1" dxf="1" numFmtId="4">
    <nc r="L80">
      <v>0</v>
    </nc>
    <odxf/>
    <ndxf/>
  </rcc>
  <rcc rId="4689" sId="8" odxf="1" dxf="1" numFmtId="4">
    <nc r="L81">
      <v>0</v>
    </nc>
    <odxf/>
    <ndxf/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0" sId="1">
    <nc r="B73" t="inlineStr">
      <is>
        <t>Реконструкция ТП 260-6 г. Гурьевск, ул. Ясная для увеличения разрешенной мощности до 0,78 Мвт</t>
      </is>
    </nc>
  </rcc>
  <rcc rId="4691" sId="1">
    <nc r="B76" t="inlineStr">
      <is>
        <t>Реконструкция ТП-291 г. Калининград, ул. Курортная для увеличения разрешенной мощности до 0,48 МВт</t>
      </is>
    </nc>
  </rcc>
  <rcc rId="4692" sId="1">
    <nc r="B80" t="inlineStr">
      <is>
        <t>Реконструкция ТП-271 г. Калининград, ул. Курортная для увеличения разрешенной мощности до 0,35 МВт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3" sId="2">
    <nc r="B74" t="inlineStr">
      <is>
        <t>Реконструкция ТП 260-6 г. Гурьевск, ул. Ясная для увеличения разрешенной мощности до 0,78 Мвт</t>
      </is>
    </nc>
  </rcc>
  <rcc rId="4694" sId="2">
    <nc r="B77" t="inlineStr">
      <is>
        <t>Реконструкция ТП-291 г. Калининград, ул. Курортная для увеличения разрешенной мощности до 0,48 МВт</t>
      </is>
    </nc>
  </rcc>
  <rcc rId="4695" sId="2">
    <nc r="B81" t="inlineStr">
      <is>
        <t>Реконструкция ТП-271 г. Калининград, ул. Курортная для увеличения разрешенной мощности до 0,35 МВт</t>
      </is>
    </nc>
  </rcc>
  <rcc rId="4696" sId="3">
    <nc r="B75" t="inlineStr">
      <is>
        <t>Реконструкция ТП 260-6 г. Гурьевск, ул. Ясная для увеличения разрешенной мощности до 0,78 Мвт</t>
      </is>
    </nc>
  </rcc>
  <rcc rId="4697" sId="3">
    <nc r="B78" t="inlineStr">
      <is>
        <t>Реконструкция ТП-291 г. Калининград, ул. Курортная для увеличения разрешенной мощности до 0,48 МВт</t>
      </is>
    </nc>
  </rcc>
  <rcc rId="4698" sId="3">
    <nc r="B82" t="inlineStr">
      <is>
        <t>Реконструкция ТП-271 г. Калининград, ул. Курортная для увеличения разрешенной мощности до 0,35 МВт</t>
      </is>
    </nc>
  </rcc>
  <rcc rId="4699" sId="4">
    <nc r="B76" t="inlineStr">
      <is>
        <t>Реконструкция ТП 260-6 г. Гурьевск, ул. Ясная для увеличения разрешенной мощности до 0,78 Мвт</t>
      </is>
    </nc>
  </rcc>
  <rcc rId="4700" sId="4">
    <nc r="B79" t="inlineStr">
      <is>
        <t>Реконструкция ТП-291 г. Калининград, ул. Курортная для увеличения разрешенной мощности до 0,48 МВт</t>
      </is>
    </nc>
  </rcc>
  <rcc rId="4701" sId="4">
    <nc r="B83" t="inlineStr">
      <is>
        <t>Реконструкция ТП-271 г. Калининград, ул. Курортная для увеличения разрешенной мощности до 0,35 МВт</t>
      </is>
    </nc>
  </rcc>
  <rcc rId="4702" sId="5">
    <nc r="B77" t="inlineStr">
      <is>
        <t>Реконструкция ТП 260-6 г. Гурьевск, ул. Ясная для увеличения разрешенной мощности до 0,78 Мвт</t>
      </is>
    </nc>
  </rcc>
  <rcc rId="4703" sId="5">
    <nc r="B80" t="inlineStr">
      <is>
        <t>Реконструкция ТП-291 г. Калининград, ул. Курортная для увеличения разрешенной мощности до 0,48 МВт</t>
      </is>
    </nc>
  </rcc>
  <rcc rId="4704" sId="5">
    <nc r="B84" t="inlineStr">
      <is>
        <t>Реконструкция ТП-271 г. Калининград, ул. Курортная для увеличения разрешенной мощности до 0,35 МВт</t>
      </is>
    </nc>
  </rcc>
  <rcc rId="4705" sId="6">
    <nc r="B77" t="inlineStr">
      <is>
        <t>Реконструкция ТП 260-6 г. Гурьевск, ул. Ясная для увеличения разрешенной мощности до 0,78 Мвт</t>
      </is>
    </nc>
  </rcc>
  <rcc rId="4706" sId="6">
    <nc r="B80" t="inlineStr">
      <is>
        <t>Реконструкция ТП-291 г. Калининград, ул. Курортная для увеличения разрешенной мощности до 0,48 МВт</t>
      </is>
    </nc>
  </rcc>
  <rcc rId="4707" sId="6">
    <nc r="B84" t="inlineStr">
      <is>
        <t>Реконструкция ТП-271 г. Калининград, ул. Курортная для увеличения разрешенной мощности до 0,35 МВт</t>
      </is>
    </nc>
  </rcc>
  <rcc rId="4708" sId="7">
    <nc r="B77" t="inlineStr">
      <is>
        <t>Реконструкция ТП 260-6 г. Гурьевск, ул. Ясная для увеличения разрешенной мощности до 0,78 Мвт</t>
      </is>
    </nc>
  </rcc>
  <rcc rId="4709" sId="7">
    <nc r="B80" t="inlineStr">
      <is>
        <t>Реконструкция ТП-291 г. Калининград, ул. Курортная для увеличения разрешенной мощности до 0,48 МВт</t>
      </is>
    </nc>
  </rcc>
  <rcc rId="4710" sId="7">
    <nc r="B84" t="inlineStr">
      <is>
        <t>Реконструкция ТП-271 г. Калининград, ул. Курортная для увеличения разрешенной мощности до 0,35 МВт</t>
      </is>
    </nc>
  </rcc>
  <rcc rId="4711" sId="8">
    <nc r="B74" t="inlineStr">
      <is>
        <t>Реконструкция ТП 260-6 г. Гурьевск, ул. Ясная для увеличения разрешенной мощности до 0,78 Мвт</t>
      </is>
    </nc>
  </rcc>
  <rcc rId="4712" sId="8">
    <nc r="B77" t="inlineStr">
      <is>
        <t>Реконструкция ТП-291 г. Калининград, ул. Курортная для увеличения разрешенной мощности до 0,48 МВт</t>
      </is>
    </nc>
  </rcc>
  <rcc rId="4713" sId="8">
    <nc r="B81" t="inlineStr">
      <is>
        <t>Реконструкция ТП-271 г. Калининград, ул. Курортная для увеличения разрешенной мощности до 0,35 МВт</t>
      </is>
    </nc>
  </rcc>
  <rcc rId="4714" sId="9">
    <nc r="B75" t="inlineStr">
      <is>
        <t>Реконструкция ТП 260-6 г. Гурьевск, ул. Ясная для увеличения разрешенной мощности до 0,78 Мвт</t>
      </is>
    </nc>
  </rcc>
  <rcc rId="4715" sId="9">
    <nc r="B78" t="inlineStr">
      <is>
        <t>Реконструкция ТП-291 г. Калининград, ул. Курортная для увеличения разрешенной мощности до 0,48 МВт</t>
      </is>
    </nc>
  </rcc>
  <rcc rId="4716" sId="9">
    <nc r="B82" t="inlineStr">
      <is>
        <t>Реконструкция ТП-271 г. Калининград, ул. Курортная для увеличения разрешенной мощности до 0,35 МВт</t>
      </is>
    </nc>
  </rcc>
  <rcc rId="4717" sId="10">
    <nc r="B75" t="inlineStr">
      <is>
        <t>Реконструкция ТП 260-6 г. Гурьевск, ул. Ясная для увеличения разрешенной мощности до 0,78 Мвт</t>
      </is>
    </nc>
  </rcc>
  <rcc rId="4718" sId="10">
    <nc r="B78" t="inlineStr">
      <is>
        <t>Реконструкция ТП-291 г. Калининград, ул. Курортная для увеличения разрешенной мощности до 0,48 МВт</t>
      </is>
    </nc>
  </rcc>
  <rcc rId="4719" sId="10">
    <nc r="B82" t="inlineStr">
      <is>
        <t>Реконструкция ТП-271 г. Калининград, ул. Курортная для увеличения разрешенной мощности до 0,35 МВт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20" sId="6" numFmtId="4">
    <nc r="F77">
      <v>0</v>
    </nc>
  </rcc>
  <rcc rId="4721" sId="6">
    <nc r="G77">
      <f>0.8127187-0.59864</f>
    </nc>
  </rcc>
  <rcc rId="4722" sId="6">
    <nc r="F80">
      <f>0.504895-0.400729</f>
    </nc>
  </rcc>
  <rcc rId="4723" sId="6" numFmtId="4">
    <nc r="G80">
      <v>0</v>
    </nc>
  </rcc>
  <rcc rId="4724" sId="6">
    <nc r="T80">
      <f>0.4847-0.3847</f>
    </nc>
  </rcc>
  <rcc rId="4725" sId="6">
    <nc r="T77">
      <f>0.3519-0.2019</f>
    </nc>
  </rcc>
  <rcv guid="{FC68BDD2-F512-4524-8E29-BBFD503F0B23}" action="delete"/>
  <rcv guid="{FC68BDD2-F512-4524-8E29-BBFD503F0B23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26" sId="7">
    <nc r="F84">
      <f>0.3665625-0.2103125</f>
    </nc>
  </rcc>
  <rcc rId="4727" sId="7" numFmtId="4">
    <nc r="G84">
      <v>0</v>
    </nc>
  </rcc>
  <rcc rId="4728" sId="7">
    <nc r="T84">
      <f>0.3519-0.2019</f>
    </nc>
  </rcc>
  <rcv guid="{FC68BDD2-F512-4524-8E29-BBFD503F0B23}" action="delete"/>
  <rcv guid="{FC68BDD2-F512-4524-8E29-BBFD503F0B23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29" sId="8" numFmtId="4">
    <nc r="G74">
      <v>0.59863999999999995</v>
    </nc>
  </rcc>
  <rcc rId="4730" sId="8" numFmtId="4">
    <nc r="G77">
      <v>0.400729</v>
    </nc>
  </rcc>
  <rcc rId="4731" sId="8" numFmtId="4">
    <nc r="G81">
      <v>0.21031250000000001</v>
    </nc>
  </rcc>
  <rcc rId="4732" sId="8" numFmtId="4">
    <nc r="J74">
      <v>0.57469999999999999</v>
    </nc>
  </rcc>
  <rcc rId="4733" sId="8" numFmtId="4">
    <nc r="J77">
      <v>0.38469999999999999</v>
    </nc>
  </rcc>
  <rcc rId="4734" sId="8" numFmtId="4">
    <nc r="J81">
      <v>0.2019</v>
    </nc>
  </rcc>
  <rcc rId="4735" sId="8" numFmtId="4">
    <nc r="AM74">
      <v>0.81271870000000002</v>
    </nc>
  </rcc>
  <rcc rId="4736" sId="8" numFmtId="4">
    <nc r="AP74">
      <v>0.78020999999999996</v>
    </nc>
  </rcc>
  <rcc rId="4737" sId="8" numFmtId="4">
    <nc r="AM77">
      <v>0.50489499999999998</v>
    </nc>
  </rcc>
  <rcc rId="4738" sId="8" numFmtId="4">
    <nc r="AP77">
      <v>0.48470000000000002</v>
    </nc>
  </rcc>
  <rcc rId="4739" sId="8" odxf="1" dxf="1" numFmtId="4">
    <nc r="AU81">
      <v>0.36656250000000001</v>
    </nc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0" sId="8" odxf="1" dxf="1" numFmtId="4">
    <nc r="AX81">
      <v>0.35189999999999999</v>
    </nc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1" sId="9" numFmtId="4">
    <nc r="E75">
      <v>0.59863999999999995</v>
    </nc>
  </rcc>
  <rcc rId="4742" sId="9" numFmtId="4">
    <nc r="H75">
      <v>0.57469999999999999</v>
    </nc>
  </rcc>
  <rcc rId="4743" sId="9" numFmtId="4">
    <nc r="G75">
      <v>0.6</v>
    </nc>
  </rcc>
  <rcc rId="4744" sId="9" numFmtId="4">
    <nc r="G78">
      <v>0.2</v>
    </nc>
  </rcc>
  <rcc rId="4745" sId="9" numFmtId="4">
    <nc r="G82">
      <v>0.34</v>
    </nc>
  </rcc>
  <rcc rId="4746" sId="9" odxf="1" dxf="1" numFmtId="4">
    <nc r="F75">
      <v>0</v>
    </nc>
    <odxf/>
    <ndxf/>
  </rcc>
  <rfmt sheetId="9" sqref="F76" start="0" length="0">
    <dxf/>
  </rfmt>
  <rfmt sheetId="9" sqref="F77" start="0" length="0">
    <dxf/>
  </rfmt>
  <rcc rId="4747" sId="9" odxf="1" dxf="1" numFmtId="4">
    <nc r="F78">
      <v>0</v>
    </nc>
    <odxf/>
    <ndxf/>
  </rcc>
  <rfmt sheetId="9" sqref="F79" start="0" length="0">
    <dxf/>
  </rfmt>
  <rfmt sheetId="9" sqref="F80" start="0" length="0">
    <dxf/>
  </rfmt>
  <rfmt sheetId="9" sqref="F81" start="0" length="0">
    <dxf/>
  </rfmt>
  <rcc rId="4748" sId="9" odxf="1" dxf="1" numFmtId="4">
    <nc r="F82">
      <v>0</v>
    </nc>
    <odxf/>
    <ndxf/>
  </rcc>
  <rcc rId="4749" sId="9" numFmtId="4">
    <nc r="I75">
      <v>0</v>
    </nc>
  </rcc>
  <rcc rId="4750" sId="9" numFmtId="4">
    <nc r="I78">
      <v>0</v>
    </nc>
  </rcc>
  <rcc rId="4751" sId="9" numFmtId="4">
    <nc r="I82">
      <v>0</v>
    </nc>
  </rcc>
  <rcc rId="4752" sId="9" numFmtId="4">
    <nc r="J75">
      <v>0</v>
    </nc>
  </rcc>
  <rcc rId="4753" sId="9" numFmtId="4">
    <nc r="J78">
      <v>0</v>
    </nc>
  </rcc>
  <rcc rId="4754" sId="9" numFmtId="4">
    <nc r="J82">
      <v>0</v>
    </nc>
  </rcc>
  <rcc rId="4755" sId="9" numFmtId="4">
    <nc r="E78">
      <v>0.400729</v>
    </nc>
  </rcc>
  <rcc rId="4756" sId="9" numFmtId="4">
    <nc r="H78">
      <v>0.38469999999999999</v>
    </nc>
  </rcc>
  <rcc rId="4757" sId="9" numFmtId="4">
    <nc r="E82">
      <v>0.21031250000000001</v>
    </nc>
  </rcc>
  <rcc rId="4758" sId="9" numFmtId="4">
    <nc r="H82">
      <v>0.2019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9" sId="9" numFmtId="4">
    <nc r="AG75">
      <v>0.81271870000000002</v>
    </nc>
  </rcc>
  <rcc rId="4760" sId="9" numFmtId="4">
    <nc r="AI75">
      <v>0.6</v>
    </nc>
  </rcc>
  <rcc rId="4761" sId="9" numFmtId="4">
    <nc r="AJ75">
      <v>0.78020999999999996</v>
    </nc>
  </rcc>
  <rcc rId="4762" sId="9" numFmtId="4">
    <nc r="AG78">
      <v>0.50489499999999998</v>
    </nc>
  </rcc>
  <rcc rId="4763" sId="9" numFmtId="4">
    <nc r="AI78">
      <v>0.2</v>
    </nc>
  </rcc>
  <rcc rId="4764" sId="9" numFmtId="4">
    <nc r="AJ78">
      <v>0.48470000000000002</v>
    </nc>
  </rcc>
  <rcc rId="4765" sId="9" odxf="1" dxf="1" numFmtId="4">
    <nc r="AH75">
      <v>0</v>
    </nc>
    <odxf/>
    <ndxf/>
  </rcc>
  <rfmt sheetId="9" sqref="AH76" start="0" length="0">
    <dxf/>
  </rfmt>
  <rfmt sheetId="9" sqref="AH77" start="0" length="0">
    <dxf/>
  </rfmt>
  <rcc rId="4766" sId="9" odxf="1" dxf="1" numFmtId="4">
    <nc r="AH78">
      <v>0</v>
    </nc>
    <odxf/>
    <ndxf/>
  </rcc>
  <rcc rId="4767" sId="9" odxf="1" dxf="1" numFmtId="4">
    <nc r="AK75">
      <v>0</v>
    </nc>
    <odxf/>
    <ndxf/>
  </rcc>
  <rcc rId="4768" sId="9" odxf="1" dxf="1" numFmtId="4">
    <nc r="AL75">
      <v>0</v>
    </nc>
    <odxf/>
    <ndxf/>
  </rcc>
  <rfmt sheetId="9" sqref="AK76" start="0" length="0">
    <dxf/>
  </rfmt>
  <rfmt sheetId="9" sqref="AL76" start="0" length="0">
    <dxf/>
  </rfmt>
  <rfmt sheetId="9" sqref="AK77" start="0" length="0">
    <dxf/>
  </rfmt>
  <rfmt sheetId="9" sqref="AL77" start="0" length="0">
    <dxf/>
  </rfmt>
  <rcc rId="4769" sId="9" odxf="1" dxf="1" numFmtId="4">
    <nc r="AK78">
      <v>0</v>
    </nc>
    <odxf/>
    <ndxf/>
  </rcc>
  <rcc rId="4770" sId="9" odxf="1" dxf="1" numFmtId="4">
    <nc r="AL78">
      <v>0</v>
    </nc>
    <odxf/>
    <ndxf/>
  </rcc>
  <rcc rId="4771" sId="9" numFmtId="4">
    <nc r="AN82">
      <v>0.36656250000000001</v>
    </nc>
  </rcc>
  <rcc rId="4772" sId="9" numFmtId="4">
    <nc r="AP82">
      <v>0.34</v>
    </nc>
  </rcc>
  <rcc rId="4773" sId="9" numFmtId="4">
    <nc r="AO82">
      <v>0</v>
    </nc>
  </rcc>
  <rcc rId="4774" sId="9" numFmtId="4">
    <nc r="AQ82">
      <v>0.35189999999999999</v>
    </nc>
  </rcc>
  <rcc rId="4775" sId="9" numFmtId="4">
    <nc r="AR82">
      <v>0</v>
    </nc>
  </rcc>
  <rcc rId="4776" sId="9" numFmtId="4">
    <nc r="AS82">
      <v>0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7" sId="10" numFmtId="4">
    <nc r="D75">
      <v>0.81271870000000002</v>
    </nc>
  </rcc>
  <rcc rId="4778" sId="10" numFmtId="4">
    <nc r="D78">
      <v>0.50489499999999998</v>
    </nc>
  </rcc>
  <rcc rId="4779" sId="10" numFmtId="4">
    <nc r="D82">
      <v>0.36656250000000001</v>
    </nc>
  </rcc>
  <rcc rId="4780" sId="10" numFmtId="4">
    <nc r="H75">
      <v>0.6</v>
    </nc>
  </rcc>
  <rcc rId="4781" sId="10" numFmtId="4">
    <nc r="H78">
      <v>0.2</v>
    </nc>
  </rcc>
  <rcc rId="4782" sId="10" numFmtId="4">
    <nc r="H82">
      <v>0.34</v>
    </nc>
  </rcc>
  <rcc rId="4783" sId="10">
    <nc r="P82">
      <f>H82</f>
    </nc>
  </rcc>
  <rcc rId="4784" sId="10" numFmtId="4">
    <nc r="I75">
      <v>0.78020999999999996</v>
    </nc>
  </rcc>
  <rcc rId="4785" sId="10" numFmtId="4">
    <nc r="I78">
      <v>0.48470000000000002</v>
    </nc>
  </rcc>
  <rcc rId="4786" sId="10" numFmtId="4">
    <nc r="I82">
      <v>0.35189999999999999</v>
    </nc>
  </rcc>
  <rcc rId="4787" sId="10" numFmtId="4">
    <nc r="L75">
      <v>0.59863999999999995</v>
    </nc>
  </rcc>
  <rcc rId="4788" sId="10" numFmtId="4">
    <nc r="L78">
      <v>0.400729</v>
    </nc>
  </rcc>
  <rcc rId="4789" sId="10" numFmtId="4">
    <nc r="L82">
      <v>0.21031250000000001</v>
    </nc>
  </rcc>
  <rcc rId="4790" sId="10" numFmtId="4">
    <nc r="P75">
      <v>0.6</v>
    </nc>
  </rcc>
  <rcc rId="4791" sId="10" numFmtId="4">
    <nc r="P78">
      <v>0.2</v>
    </nc>
  </rcc>
  <rcc rId="4792" sId="10" numFmtId="4">
    <nc r="Q75">
      <v>0.57469999999999999</v>
    </nc>
  </rcc>
  <rcc rId="4793" sId="10" numFmtId="4">
    <nc r="Q78">
      <v>0.38469999999999999</v>
    </nc>
  </rcc>
  <rcc rId="4794" sId="10" numFmtId="4">
    <nc r="Q82">
      <v>0.2019</v>
    </nc>
  </rcc>
  <rcc rId="4795" sId="10" odxf="1" dxf="1" numFmtId="4">
    <nc r="R75">
      <v>0</v>
    </nc>
    <odxf/>
    <ndxf/>
  </rcc>
  <rcc rId="4796" sId="10" odxf="1" dxf="1" numFmtId="4">
    <nc r="S75">
      <v>0</v>
    </nc>
    <odxf/>
    <ndxf/>
  </rcc>
  <rfmt sheetId="10" sqref="R76" start="0" length="0">
    <dxf/>
  </rfmt>
  <rfmt sheetId="10" sqref="S76" start="0" length="0">
    <dxf>
      <font>
        <sz val="12"/>
        <color auto="1"/>
        <name val="Times New Roman"/>
        <scheme val="none"/>
      </font>
      <numFmt numFmtId="2" formatCode="0.00"/>
    </dxf>
  </rfmt>
  <rfmt sheetId="10" sqref="R77" start="0" length="0">
    <dxf/>
  </rfmt>
  <rfmt sheetId="10" sqref="S77" start="0" length="0">
    <dxf>
      <font>
        <sz val="12"/>
        <color auto="1"/>
        <name val="Times New Roman"/>
        <scheme val="none"/>
      </font>
      <numFmt numFmtId="2" formatCode="0.00"/>
    </dxf>
  </rfmt>
  <rcc rId="4797" sId="10" odxf="1" dxf="1" numFmtId="4">
    <nc r="R78">
      <v>0</v>
    </nc>
    <odxf/>
    <ndxf/>
  </rcc>
  <rcc rId="4798" sId="10" odxf="1" dxf="1" numFmtId="4">
    <nc r="S78">
      <v>0</v>
    </nc>
    <odxf/>
    <ndxf/>
  </rcc>
  <rfmt sheetId="10" sqref="R79" start="0" length="0">
    <dxf/>
  </rfmt>
  <rfmt sheetId="10" sqref="S79" start="0" length="0">
    <dxf>
      <font>
        <sz val="12"/>
        <color auto="1"/>
        <name val="Times New Roman"/>
        <scheme val="none"/>
      </font>
      <numFmt numFmtId="2" formatCode="0.00"/>
    </dxf>
  </rfmt>
  <rfmt sheetId="10" sqref="R80" start="0" length="0">
    <dxf/>
  </rfmt>
  <rfmt sheetId="10" sqref="S80" start="0" length="0">
    <dxf>
      <font>
        <sz val="12"/>
        <color auto="1"/>
        <name val="Times New Roman"/>
        <scheme val="none"/>
      </font>
      <numFmt numFmtId="2" formatCode="0.00"/>
    </dxf>
  </rfmt>
  <rfmt sheetId="10" sqref="R81" start="0" length="0">
    <dxf/>
  </rfmt>
  <rfmt sheetId="10" sqref="S81" start="0" length="0">
    <dxf>
      <font>
        <sz val="12"/>
        <color auto="1"/>
        <name val="Times New Roman"/>
        <scheme val="none"/>
      </font>
      <numFmt numFmtId="2" formatCode="0.00"/>
    </dxf>
  </rfmt>
  <rcc rId="4799" sId="10" odxf="1" dxf="1" numFmtId="4">
    <nc r="R82">
      <v>0</v>
    </nc>
    <odxf/>
    <ndxf/>
  </rcc>
  <rcc rId="4800" sId="10" odxf="1" dxf="1" numFmtId="4">
    <nc r="S82">
      <v>0</v>
    </nc>
    <odxf/>
    <ndxf/>
  </rcc>
  <rcc rId="4801" sId="10" odxf="1" dxf="1" numFmtId="4">
    <nc r="T75">
      <v>0</v>
    </nc>
    <odxf/>
    <ndxf/>
  </rcc>
  <rcc rId="4802" sId="10" odxf="1" dxf="1" numFmtId="4">
    <nc r="T76">
      <v>0</v>
    </nc>
    <odxf/>
    <ndxf/>
  </rcc>
  <rcc rId="4803" sId="10" odxf="1" dxf="1" numFmtId="4">
    <nc r="T77">
      <v>0</v>
    </nc>
    <odxf/>
    <ndxf/>
  </rcc>
  <rcc rId="4804" sId="10" odxf="1" dxf="1" numFmtId="4">
    <nc r="T78">
      <v>0</v>
    </nc>
    <odxf/>
    <ndxf/>
  </rcc>
  <rcc rId="4805" sId="10" odxf="1" dxf="1" numFmtId="4">
    <nc r="X75">
      <v>0</v>
    </nc>
    <odxf/>
    <ndxf/>
  </rcc>
  <rcc rId="4806" sId="10" odxf="1" dxf="1" numFmtId="4">
    <nc r="Y75">
      <v>0</v>
    </nc>
    <odxf/>
    <ndxf/>
  </rcc>
  <rcc rId="4807" sId="10" odxf="1" dxf="1" numFmtId="4">
    <nc r="Z75">
      <v>0</v>
    </nc>
    <odxf/>
    <ndxf/>
  </rcc>
  <rcc rId="4808" sId="10" odxf="1" dxf="1" numFmtId="4">
    <nc r="AA75">
      <v>0</v>
    </nc>
    <odxf/>
    <ndxf/>
  </rcc>
  <rcc rId="4809" sId="10" odxf="1" dxf="1" numFmtId="4">
    <nc r="AB75">
      <v>0</v>
    </nc>
    <odxf/>
    <ndxf/>
  </rcc>
  <rcc rId="4810" sId="10" odxf="1" dxf="1" numFmtId="4">
    <nc r="X76">
      <v>0</v>
    </nc>
    <odxf/>
    <ndxf/>
  </rcc>
  <rcc rId="4811" sId="10" odxf="1" dxf="1" numFmtId="4">
    <nc r="Y76">
      <v>0</v>
    </nc>
    <odxf/>
    <ndxf/>
  </rcc>
  <rcc rId="4812" sId="10" odxf="1" dxf="1" numFmtId="4">
    <nc r="Z76">
      <v>0</v>
    </nc>
    <odxf/>
    <ndxf/>
  </rcc>
  <rcc rId="4813" sId="10" odxf="1" dxf="1" numFmtId="4">
    <nc r="AA76">
      <v>0</v>
    </nc>
    <odxf/>
    <ndxf/>
  </rcc>
  <rcc rId="4814" sId="10" odxf="1" dxf="1" numFmtId="4">
    <nc r="AB76">
      <v>0</v>
    </nc>
    <odxf/>
    <ndxf/>
  </rcc>
  <rcc rId="4815" sId="10" odxf="1" dxf="1" numFmtId="4">
    <nc r="X77">
      <v>0</v>
    </nc>
    <odxf/>
    <ndxf/>
  </rcc>
  <rcc rId="4816" sId="10" odxf="1" dxf="1" numFmtId="4">
    <nc r="Y77">
      <v>0</v>
    </nc>
    <odxf/>
    <ndxf/>
  </rcc>
  <rcc rId="4817" sId="10" odxf="1" dxf="1" numFmtId="4">
    <nc r="Z77">
      <v>0</v>
    </nc>
    <odxf/>
    <ndxf/>
  </rcc>
  <rcc rId="4818" sId="10" odxf="1" dxf="1" numFmtId="4">
    <nc r="AA77">
      <v>0</v>
    </nc>
    <odxf/>
    <ndxf/>
  </rcc>
  <rcc rId="4819" sId="10" odxf="1" dxf="1" numFmtId="4">
    <nc r="AB77">
      <v>0</v>
    </nc>
    <odxf/>
    <ndxf/>
  </rcc>
  <rcc rId="4820" sId="10" odxf="1" dxf="1" numFmtId="4">
    <nc r="X78">
      <v>0</v>
    </nc>
    <odxf/>
    <ndxf/>
  </rcc>
  <rcc rId="4821" sId="10" odxf="1" dxf="1" numFmtId="4">
    <nc r="Y78">
      <v>0</v>
    </nc>
    <odxf/>
    <ndxf/>
  </rcc>
  <rcc rId="4822" sId="10" odxf="1" dxf="1" numFmtId="4">
    <nc r="Z78">
      <v>0</v>
    </nc>
    <odxf/>
    <ndxf/>
  </rcc>
  <rcc rId="4823" sId="10" odxf="1" dxf="1" numFmtId="4">
    <nc r="AA78">
      <v>0</v>
    </nc>
    <odxf/>
    <ndxf/>
  </rcc>
  <rcc rId="4824" sId="10" odxf="1" dxf="1" numFmtId="4">
    <nc r="AB78">
      <v>0</v>
    </nc>
    <odxf/>
    <ndxf/>
  </rcc>
  <rcc rId="4825" sId="10" numFmtId="4">
    <nc r="AF75">
      <v>0</v>
    </nc>
  </rcc>
  <rcc rId="4826" sId="10" numFmtId="4">
    <nc r="AG75">
      <v>0</v>
    </nc>
  </rcc>
  <rcc rId="4827" sId="10" numFmtId="4">
    <nc r="AH75">
      <v>0</v>
    </nc>
  </rcc>
  <rcc rId="4828" sId="10" numFmtId="4">
    <nc r="AI75">
      <v>0</v>
    </nc>
  </rcc>
  <rcc rId="4829" sId="10" numFmtId="4">
    <nc r="AF76">
      <v>0</v>
    </nc>
  </rcc>
  <rcc rId="4830" sId="10" numFmtId="4">
    <nc r="AG76">
      <v>0</v>
    </nc>
  </rcc>
  <rcc rId="4831" sId="10" numFmtId="4">
    <nc r="AH76">
      <v>0</v>
    </nc>
  </rcc>
  <rcc rId="4832" sId="10" numFmtId="4">
    <nc r="AI76">
      <v>0</v>
    </nc>
  </rcc>
  <rcc rId="4833" sId="10" numFmtId="4">
    <nc r="AF77">
      <v>0</v>
    </nc>
  </rcc>
  <rcc rId="4834" sId="10" numFmtId="4">
    <nc r="AG77">
      <v>0</v>
    </nc>
  </rcc>
  <rcc rId="4835" sId="10" numFmtId="4">
    <nc r="AH77">
      <v>0</v>
    </nc>
  </rcc>
  <rcc rId="4836" sId="10" numFmtId="4">
    <nc r="AI77">
      <v>0</v>
    </nc>
  </rcc>
  <rcc rId="4837" sId="10" numFmtId="4">
    <nc r="AF78">
      <v>0</v>
    </nc>
  </rcc>
  <rcc rId="4838" sId="10" numFmtId="4">
    <nc r="AG78">
      <v>0</v>
    </nc>
  </rcc>
  <rcc rId="4839" sId="10" numFmtId="4">
    <nc r="AH78">
      <v>0</v>
    </nc>
  </rcc>
  <rcc rId="4840" sId="10" numFmtId="4">
    <nc r="AI78">
      <v>0</v>
    </nc>
  </rcc>
  <rcc rId="4841" sId="10" numFmtId="4">
    <oc r="AJ69">
      <f>D69</f>
    </oc>
    <nc r="AJ69">
      <v>0.47699999999999998</v>
    </nc>
  </rcc>
  <rcc rId="4842" sId="10" numFmtId="4">
    <oc r="AJ70">
      <f>D70</f>
    </oc>
    <nc r="AJ70">
      <v>1.0660000000000001</v>
    </nc>
  </rcc>
  <rcc rId="4843" sId="10" numFmtId="4">
    <oc r="AJ71">
      <f>D71</f>
    </oc>
    <nc r="AJ71">
      <v>0.52100000000000002</v>
    </nc>
  </rcc>
  <rcc rId="4844" sId="10" numFmtId="4">
    <oc r="AJ72">
      <f>D72</f>
    </oc>
    <nc r="AJ72">
      <v>0.94</v>
    </nc>
  </rcc>
  <rcc rId="4845" sId="10" numFmtId="4">
    <oc r="AJ73">
      <f>D73</f>
    </oc>
    <nc r="AJ73">
      <v>0.32400000000000001</v>
    </nc>
  </rcc>
  <rcc rId="4846" sId="10" numFmtId="4">
    <oc r="AJ74">
      <f>D74</f>
    </oc>
    <nc r="AJ74">
      <v>0.24124999999999999</v>
    </nc>
  </rcc>
  <rcc rId="4847" sId="10" numFmtId="4">
    <nc r="AJ75">
      <v>0</v>
    </nc>
  </rcc>
  <rcc rId="4848" sId="10" numFmtId="4">
    <nc r="AJ76">
      <v>0</v>
    </nc>
  </rcc>
  <rcc rId="4849" sId="10" numFmtId="4">
    <nc r="AJ77">
      <v>0</v>
    </nc>
  </rcc>
  <rcc rId="4850" sId="10" numFmtId="4">
    <nc r="AJ78">
      <v>0</v>
    </nc>
  </rcc>
  <rcc rId="4851" sId="10" numFmtId="4">
    <nc r="AN75">
      <v>0</v>
    </nc>
  </rcc>
  <rcc rId="4852" sId="10" numFmtId="4">
    <nc r="AO75">
      <v>0</v>
    </nc>
  </rcc>
  <rcc rId="4853" sId="10" numFmtId="4">
    <nc r="AP75">
      <v>0</v>
    </nc>
  </rcc>
  <rcc rId="4854" sId="10" numFmtId="4">
    <nc r="AQ75">
      <v>0</v>
    </nc>
  </rcc>
  <rcc rId="4855" sId="10" numFmtId="4">
    <nc r="AN76">
      <v>0</v>
    </nc>
  </rcc>
  <rcc rId="4856" sId="10" numFmtId="4">
    <nc r="AO76">
      <v>0</v>
    </nc>
  </rcc>
  <rcc rId="4857" sId="10" numFmtId="4">
    <nc r="AP76">
      <v>0</v>
    </nc>
  </rcc>
  <rcc rId="4858" sId="10" numFmtId="4">
    <nc r="AQ76">
      <v>0</v>
    </nc>
  </rcc>
  <rcc rId="4859" sId="10" numFmtId="4">
    <nc r="AN77">
      <v>0</v>
    </nc>
  </rcc>
  <rcc rId="4860" sId="10" numFmtId="4">
    <nc r="AO77">
      <v>0</v>
    </nc>
  </rcc>
  <rcc rId="4861" sId="10" numFmtId="4">
    <nc r="AP77">
      <v>0</v>
    </nc>
  </rcc>
  <rcc rId="4862" sId="10" numFmtId="4">
    <nc r="AQ77">
      <v>0</v>
    </nc>
  </rcc>
  <rcc rId="4863" sId="10" numFmtId="4">
    <nc r="AN78">
      <v>0</v>
    </nc>
  </rcc>
  <rcc rId="4864" sId="10" numFmtId="4">
    <nc r="AO78">
      <v>0</v>
    </nc>
  </rcc>
  <rcc rId="4865" sId="10" numFmtId="4">
    <nc r="AP78">
      <v>0</v>
    </nc>
  </rcc>
  <rcc rId="4866" sId="10" numFmtId="4">
    <nc r="AQ78">
      <v>0</v>
    </nc>
  </rcc>
  <rcc rId="4867" sId="10" numFmtId="4">
    <nc r="AR75">
      <v>0.81271870000000002</v>
    </nc>
  </rcc>
  <rcc rId="4868" sId="10" numFmtId="4">
    <nc r="AV75">
      <v>0.6</v>
    </nc>
  </rcc>
  <rcc rId="4869" sId="10" numFmtId="4">
    <nc r="AW75">
      <v>0.78020999999999996</v>
    </nc>
  </rcc>
  <rcc rId="4870" sId="10" numFmtId="4">
    <nc r="AR78">
      <v>0.50489499999999998</v>
    </nc>
  </rcc>
  <rcc rId="4871" sId="10" numFmtId="4">
    <nc r="AV78">
      <v>0.2</v>
    </nc>
  </rcc>
  <rcc rId="4872" sId="10" numFmtId="4">
    <nc r="AW78">
      <v>0.48470000000000002</v>
    </nc>
  </rcc>
  <rcc rId="4873" sId="10" numFmtId="4">
    <nc r="AX75">
      <v>0</v>
    </nc>
  </rcc>
  <rcc rId="4874" sId="10" numFmtId="4">
    <nc r="AY75">
      <v>0</v>
    </nc>
  </rcc>
  <rcc rId="4875" sId="10" numFmtId="4">
    <nc r="AX78">
      <v>0</v>
    </nc>
  </rcc>
  <rcc rId="4876" sId="10" numFmtId="4">
    <nc r="AY78">
      <v>0</v>
    </nc>
  </rcc>
  <rcc rId="4877" sId="10" odxf="1" dxf="1" numFmtId="4">
    <nc r="AZ75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8" sId="10" odxf="1" dxf="1" numFmtId="4">
    <nc r="AZ76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9" sId="10" odxf="1" dxf="1" numFmtId="4">
    <nc r="AZ77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0" sId="10" odxf="1" dxf="1" numFmtId="4">
    <nc r="AZ78">
      <v>0</v>
    </nc>
    <odxf>
      <numFmt numFmtId="0" formatCode="General"/>
      <alignment wrapText="0" readingOrder="0"/>
      <border outline="0">
        <left/>
        <right/>
        <top/>
        <bottom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BD75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E75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1" sId="10">
    <nc r="BG75">
      <f>K75</f>
    </nc>
  </rcc>
  <rfmt sheetId="10" sqref="BD76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E76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2" sId="10">
    <nc r="BG76">
      <f>K76</f>
    </nc>
  </rcc>
  <rfmt sheetId="10" sqref="BD77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E77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3" sId="10">
    <nc r="BG77">
      <f>K77</f>
    </nc>
  </rcc>
  <rfmt sheetId="10" sqref="BD78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E78" start="0" length="0">
    <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4" sId="10">
    <nc r="BG78">
      <f>K78</f>
    </nc>
  </rcc>
  <rcc rId="4885" sId="10" numFmtId="4">
    <nc r="BD75">
      <v>0</v>
    </nc>
  </rcc>
  <rcc rId="4886" sId="10" numFmtId="4">
    <nc r="BD76">
      <v>0</v>
    </nc>
  </rcc>
  <rcc rId="4887" sId="10" numFmtId="4">
    <nc r="BD77">
      <v>0</v>
    </nc>
  </rcc>
  <rcc rId="4888" sId="10" numFmtId="4">
    <nc r="BD78">
      <v>0</v>
    </nc>
  </rcc>
  <rcc rId="4889" sId="10" numFmtId="4">
    <nc r="BE75">
      <v>0</v>
    </nc>
  </rcc>
  <rcc rId="4890" sId="10" numFmtId="4">
    <nc r="BF75">
      <v>0</v>
    </nc>
  </rcc>
  <rcc rId="4891" sId="10" numFmtId="4">
    <nc r="BE76">
      <v>0</v>
    </nc>
  </rcc>
  <rcc rId="4892" sId="10" numFmtId="4">
    <nc r="BF76">
      <v>0</v>
    </nc>
  </rcc>
  <rcc rId="4893" sId="10" numFmtId="4">
    <nc r="BE77">
      <v>0</v>
    </nc>
  </rcc>
  <rcc rId="4894" sId="10" numFmtId="4">
    <nc r="BF77">
      <v>0</v>
    </nc>
  </rcc>
  <rcc rId="4895" sId="10" numFmtId="4">
    <nc r="BE78">
      <v>0</v>
    </nc>
  </rcc>
  <rcc rId="4896" sId="10" numFmtId="4">
    <nc r="BF78">
      <v>0</v>
    </nc>
  </rcc>
  <rcc rId="4897" sId="10" odxf="1" dxf="1" numFmtId="4">
    <nc r="AZ82">
      <v>0.36656250000000001</v>
    </nc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8" sId="10" odxf="1" dxf="1" numFmtId="4">
    <nc r="BD82">
      <v>0.34</v>
    </nc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9" sId="10" odxf="1" dxf="1" numFmtId="4">
    <nc r="BE82">
      <v>0.35189999999999999</v>
    </nc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0" sId="10" numFmtId="4">
    <nc r="BF82">
      <v>0</v>
    </nc>
  </rcc>
  <rcc rId="4901" sId="10" numFmtId="4">
    <nc r="BG82">
      <v>0</v>
    </nc>
  </rcc>
  <rcc rId="4902" sId="10">
    <oc r="BH52">
      <f>AZ52+AR52+AJ52+AB52+T52</f>
    </oc>
    <nc r="BH52">
      <f>AZ52+AR52+AJ52+AB52+T52</f>
    </nc>
  </rcc>
  <rcc rId="4903" sId="10">
    <oc r="BH53">
      <f>AZ53+AR53+AJ53+AB53+T53</f>
    </oc>
    <nc r="BH53">
      <f>AZ53+AR53+AJ53+AB53+T53</f>
    </nc>
  </rcc>
  <rcc rId="4904" sId="10">
    <oc r="BH54">
      <f>AZ54+AR54+AJ54+AB54+T54</f>
    </oc>
    <nc r="BH54">
      <f>AZ54+AR54+AJ54+AB54+T54</f>
    </nc>
  </rcc>
  <rcc rId="4905" sId="10">
    <oc r="BH55">
      <f>AZ55+AR55+AJ55+T55+AB55</f>
    </oc>
    <nc r="BH55">
      <f>AZ55+AR55+AJ55+AB55+T55</f>
    </nc>
  </rcc>
  <rcc rId="4906" sId="10">
    <oc r="BH56">
      <f>AZ56+AR56+AJ56+T56+AB56</f>
    </oc>
    <nc r="BH56">
      <f>AZ56+AR56+AJ56+AB56+T56</f>
    </nc>
  </rcc>
  <rcc rId="4907" sId="10">
    <oc r="BH57">
      <f>AZ57+AR57+AJ57+T57+AB57</f>
    </oc>
    <nc r="BH57">
      <f>AZ57+AR57+AJ57+AB57+T57</f>
    </nc>
  </rcc>
  <rcc rId="4908" sId="10">
    <oc r="BH58">
      <f>AZ58+AR58+AJ58+T58+AB58</f>
    </oc>
    <nc r="BH58">
      <f>AZ58+AR58+AJ58+AB58+T58</f>
    </nc>
  </rcc>
  <rcc rId="4909" sId="10">
    <oc r="BH59">
      <f>AZ59+AR59+AJ59+T59+AB59</f>
    </oc>
    <nc r="BH59">
      <f>AZ59+AR59+AJ59+AB59+T59</f>
    </nc>
  </rcc>
  <rcc rId="4910" sId="10">
    <oc r="BH60">
      <f>AZ60+AR60+AJ60+T60+AB60</f>
    </oc>
    <nc r="BH60">
      <f>AZ60+AR60+AJ60+AB60+T60</f>
    </nc>
  </rcc>
  <rcc rId="4911" sId="10">
    <oc r="BH61">
      <f>AZ61+AR61+AJ61+T61+AB61</f>
    </oc>
    <nc r="BH61">
      <f>AZ61+AR61+AJ61+AB61+T61</f>
    </nc>
  </rcc>
  <rcc rId="4912" sId="10">
    <oc r="BH62">
      <f>AZ62+AR62+AJ62+T62+AB62</f>
    </oc>
    <nc r="BH62">
      <f>AZ62+AR62+AJ62+AB62+T62</f>
    </nc>
  </rcc>
  <rcc rId="4913" sId="10">
    <oc r="BH63">
      <f>AZ63+AR63+AJ63+T63+AB63</f>
    </oc>
    <nc r="BH63">
      <f>AZ63+AR63+AJ63+AB63+T63</f>
    </nc>
  </rcc>
  <rcc rId="4914" sId="10">
    <oc r="BH64">
      <f>AZ64+AR64+AJ64+T64+AB64</f>
    </oc>
    <nc r="BH64">
      <f>AZ64+AR64+AJ64+AB64+T64</f>
    </nc>
  </rcc>
  <rcc rId="4915" sId="10">
    <oc r="BH65">
      <f>AZ65+AR65+AJ65+T65+AB65</f>
    </oc>
    <nc r="BH65">
      <f>AZ65+AR65+AJ65+AB65+T65</f>
    </nc>
  </rcc>
  <rcc rId="4916" sId="10">
    <oc r="BH66">
      <f>AZ66+AR66+AJ66+T66+AB66</f>
    </oc>
    <nc r="BH66">
      <f>AZ66+AR66+AJ66+AB66+T66</f>
    </nc>
  </rcc>
  <rcc rId="4917" sId="10">
    <oc r="BH67">
      <f>AZ67+AR67+AJ67+T67+AB67</f>
    </oc>
    <nc r="BH67">
      <f>AZ67+AR67+AJ67+AB67+T67</f>
    </nc>
  </rcc>
  <rcc rId="4918" sId="10">
    <oc r="BH68">
      <f>AZ68+AR68+AJ68+T68+AB68</f>
    </oc>
    <nc r="BH68">
      <f>AZ68+AR68+AJ68+AB68+T68</f>
    </nc>
  </rcc>
  <rcc rId="4919" sId="10">
    <oc r="BH69">
      <f>AZ69+AR69+AJ69+T69+AB69</f>
    </oc>
    <nc r="BH69">
      <f>AZ69+AR69+AJ69+AB69+T69</f>
    </nc>
  </rcc>
  <rcc rId="4920" sId="10">
    <oc r="BH70">
      <f>AZ70+AR70+AJ70+T70+AB70</f>
    </oc>
    <nc r="BH70">
      <f>AZ70+AR70+AJ70+AB70+T70</f>
    </nc>
  </rcc>
  <rcc rId="4921" sId="10">
    <oc r="BH71">
      <f>AZ71+AR71+AJ71+T71+AB71</f>
    </oc>
    <nc r="BH71">
      <f>AZ71+AR71+AJ71+AB71+T71</f>
    </nc>
  </rcc>
  <rcc rId="4922" sId="10">
    <oc r="BH72">
      <f>AZ72+AR72+AJ72+T72+AB72</f>
    </oc>
    <nc r="BH72">
      <f>AZ72+AR72+AJ72+AB72+T72</f>
    </nc>
  </rcc>
  <rcc rId="4923" sId="10">
    <oc r="BH73">
      <f>AZ73+AR73+AJ73+T73+AB73</f>
    </oc>
    <nc r="BH73">
      <f>AZ73+AR73+AJ73+AB73+T73</f>
    </nc>
  </rcc>
  <rcc rId="4924" sId="10">
    <oc r="BH74">
      <f>AZ74+AR74+AJ74+T74+AB74</f>
    </oc>
    <nc r="BH74">
      <f>AZ74+AR74+AJ74+AB74+T74</f>
    </nc>
  </rcc>
  <rcc rId="4925" sId="10">
    <oc r="BH75">
      <f>AZ75+AR75+AJ75+T75+AB75</f>
    </oc>
    <nc r="BH75">
      <f>AZ75+AR75+AJ75+AB75+T75</f>
    </nc>
  </rcc>
  <rcc rId="4926" sId="10">
    <oc r="BH76">
      <f>AZ76+AR76+AJ76+T76+AB76</f>
    </oc>
    <nc r="BH76">
      <f>AZ76+AR76+AJ76+AB76+T76</f>
    </nc>
  </rcc>
  <rcc rId="4927" sId="10">
    <oc r="BH77">
      <f>AZ77+AR77+AJ77+T77+AB77</f>
    </oc>
    <nc r="BH77">
      <f>AZ77+AR77+AJ77+AB77+T77</f>
    </nc>
  </rcc>
  <rcc rId="4928" sId="10">
    <oc r="BH78">
      <f>AZ78+AR78+AJ78+T78+AB78</f>
    </oc>
    <nc r="BH78">
      <f>AZ78+AR78+AJ78+AB78+T78</f>
    </nc>
  </rcc>
  <rcc rId="4929" sId="10">
    <oc r="BH79">
      <f>#REF!+AZ79+AJ79+T79+AB79</f>
    </oc>
    <nc r="BH79">
      <f>AZ79+AR79+AJ79+AB79+T79</f>
    </nc>
  </rcc>
  <rcc rId="4930" sId="10">
    <oc r="BH80">
      <f>#REF!+AZ80+AJ80+T80+AB80</f>
    </oc>
    <nc r="BH80">
      <f>AZ80+AR80+AJ80+AB80+T80</f>
    </nc>
  </rcc>
  <rcc rId="4931" sId="10">
    <oc r="BH81">
      <f>#REF!+AZ81+AJ81+T81+AB81</f>
    </oc>
    <nc r="BH81">
      <f>AZ81+AR81+AJ81+AB81+T81</f>
    </nc>
  </rcc>
  <rcc rId="4932" sId="10">
    <oc r="BH82">
      <f>AZ82+AR82+AJ82+T82+AB82</f>
    </oc>
    <nc r="BH82">
      <f>AZ82+AR82+AJ82+AB82+T82</f>
    </nc>
  </rcc>
  <rcc rId="4933" sId="10">
    <oc r="BI51">
      <f>U51+AC51+AK51</f>
    </oc>
    <nc r="BI51">
      <f>BA51+AS51+AK51+AC51+U51</f>
    </nc>
  </rcc>
  <rcc rId="4934" sId="10">
    <oc r="BJ51">
      <f>AL51+AD51+V51</f>
    </oc>
    <nc r="BJ51">
      <f>BB51+AT51+AL51+AD51+V51</f>
    </nc>
  </rcc>
  <rcc rId="4935" sId="10">
    <oc r="BK51">
      <f>AM51+AE51+W51</f>
    </oc>
    <nc r="BK51">
      <f>BC51+AU51+AM51+AE51+W51</f>
    </nc>
  </rcc>
  <rcc rId="4936" sId="10">
    <oc r="BL51">
      <f>BD51+AV51+AN51+AF51+X51</f>
    </oc>
    <nc r="BL51">
      <f>BD51+AV51+AN51+AF51+X51</f>
    </nc>
  </rcc>
  <rcc rId="4937" sId="10">
    <oc r="BM51">
      <f>BE51+AW51+AO51+AG51+Y51</f>
    </oc>
    <nc r="BM51">
      <f>BE51+AW51+AO51+AG51+Y51</f>
    </nc>
  </rcc>
  <rcc rId="4938" sId="10">
    <oc r="BN51">
      <f>AP51+AH51+Z51</f>
    </oc>
    <nc r="BN51">
      <f>BF51+AX51+AP51+AH51+Z51</f>
    </nc>
  </rcc>
  <rcc rId="4939" sId="10">
    <oc r="BO51">
      <f>BG51+AY51+AQ51+AI51+AA51</f>
    </oc>
    <nc r="BO51">
      <f>BG51+AY51+AQ51+AI51+AA51</f>
    </nc>
  </rcc>
  <rcc rId="4940" sId="10">
    <oc r="BI52">
      <f>U52+AC52+AK52</f>
    </oc>
    <nc r="BI52">
      <f>BA52+AS52+AK52+AC52+U52</f>
    </nc>
  </rcc>
  <rcc rId="4941" sId="10">
    <oc r="BJ52">
      <f>AL52+AD52+V52</f>
    </oc>
    <nc r="BJ52">
      <f>BB52+AT52+AL52+AD52+V52</f>
    </nc>
  </rcc>
  <rcc rId="4942" sId="10">
    <oc r="BK52">
      <f>AM52+AE52+W52</f>
    </oc>
    <nc r="BK52">
      <f>BC52+AU52+AM52+AE52+W52</f>
    </nc>
  </rcc>
  <rcc rId="4943" sId="10">
    <oc r="BL52">
      <f>BD52+AV52+AN52+AF52+X52</f>
    </oc>
    <nc r="BL52">
      <f>BD52+AV52+AN52+AF52+X52</f>
    </nc>
  </rcc>
  <rcc rId="4944" sId="10">
    <oc r="BM52">
      <f>BE52+AW52+AO52+AG52+Y52</f>
    </oc>
    <nc r="BM52">
      <f>BE52+AW52+AO52+AG52+Y52</f>
    </nc>
  </rcc>
  <rcc rId="4945" sId="10">
    <oc r="BN52">
      <f>AP52+AH52+Z52</f>
    </oc>
    <nc r="BN52">
      <f>BF52+AX52+AP52+AH52+Z52</f>
    </nc>
  </rcc>
  <rcc rId="4946" sId="10">
    <oc r="BO52">
      <f>BG52+AY52+AQ52+AI52+AA52</f>
    </oc>
    <nc r="BO52">
      <f>BG52+AY52+AQ52+AI52+AA52</f>
    </nc>
  </rcc>
  <rcc rId="4947" sId="10">
    <oc r="BI53">
      <f>U53+AC53+AK53</f>
    </oc>
    <nc r="BI53">
      <f>BA53+AS53+AK53+AC53+U53</f>
    </nc>
  </rcc>
  <rcc rId="4948" sId="10">
    <oc r="BJ53">
      <f>AL53+AD53+V53</f>
    </oc>
    <nc r="BJ53">
      <f>BB53+AT53+AL53+AD53+V53</f>
    </nc>
  </rcc>
  <rcc rId="4949" sId="10">
    <oc r="BK53">
      <f>AM53+AE53+W53</f>
    </oc>
    <nc r="BK53">
      <f>BC53+AU53+AM53+AE53+W53</f>
    </nc>
  </rcc>
  <rcc rId="4950" sId="10">
    <oc r="BL53">
      <f>BD53+AV53+AN53+AF53+X53</f>
    </oc>
    <nc r="BL53">
      <f>BD53+AV53+AN53+AF53+X53</f>
    </nc>
  </rcc>
  <rcc rId="4951" sId="10">
    <oc r="BM53">
      <f>BE53+AW53+AO53+AG53+Y53</f>
    </oc>
    <nc r="BM53">
      <f>BE53+AW53+AO53+AG53+Y53</f>
    </nc>
  </rcc>
  <rcc rId="4952" sId="10">
    <oc r="BN53">
      <f>AP53+AH53+Z53</f>
    </oc>
    <nc r="BN53">
      <f>BF53+AX53+AP53+AH53+Z53</f>
    </nc>
  </rcc>
  <rcc rId="4953" sId="10">
    <oc r="BO53">
      <f>BG53+AY53+AQ53+AI53+AA53</f>
    </oc>
    <nc r="BO53">
      <f>BG53+AY53+AQ53+AI53+AA53</f>
    </nc>
  </rcc>
  <rcc rId="4954" sId="10">
    <oc r="BI54">
      <f>U54+AC54+AK54</f>
    </oc>
    <nc r="BI54">
      <f>BA54+AS54+AK54+AC54+U54</f>
    </nc>
  </rcc>
  <rcc rId="4955" sId="10">
    <oc r="BJ54">
      <f>AL54+AD54+V54</f>
    </oc>
    <nc r="BJ54">
      <f>BB54+AT54+AL54+AD54+V54</f>
    </nc>
  </rcc>
  <rcc rId="4956" sId="10">
    <oc r="BK54">
      <f>AM54+AE54+W54</f>
    </oc>
    <nc r="BK54">
      <f>BC54+AU54+AM54+AE54+W54</f>
    </nc>
  </rcc>
  <rcc rId="4957" sId="10">
    <oc r="BL54">
      <f>BD54+AV54+AN54+AF54+X54</f>
    </oc>
    <nc r="BL54">
      <f>BD54+AV54+AN54+AF54+X54</f>
    </nc>
  </rcc>
  <rcc rId="4958" sId="10">
    <oc r="BM54">
      <f>BE54+AW54+AO54+AG54+Y54</f>
    </oc>
    <nc r="BM54">
      <f>BE54+AW54+AO54+AG54+Y54</f>
    </nc>
  </rcc>
  <rcc rId="4959" sId="10">
    <oc r="BN54">
      <f>AP54+AH54+Z54</f>
    </oc>
    <nc r="BN54">
      <f>BF54+AX54+AP54+AH54+Z54</f>
    </nc>
  </rcc>
  <rcc rId="4960" sId="10">
    <oc r="BO54">
      <f>BG54+AY54+AQ54+AI54+AA54</f>
    </oc>
    <nc r="BO54">
      <f>BG54+AY54+AQ54+AI54+AA54</f>
    </nc>
  </rcc>
  <rcc rId="4961" sId="10">
    <oc r="BI55">
      <f>U55+AC55+AK55</f>
    </oc>
    <nc r="BI55">
      <f>BA55+AS55+AK55+AC55+U55</f>
    </nc>
  </rcc>
  <rcc rId="4962" sId="10">
    <oc r="BJ55">
      <f>AL55+AD55+V55</f>
    </oc>
    <nc r="BJ55">
      <f>BB55+AT55+AL55+AD55+V55</f>
    </nc>
  </rcc>
  <rcc rId="4963" sId="10">
    <oc r="BK55">
      <f>AM55+AE55+W55</f>
    </oc>
    <nc r="BK55">
      <f>BC55+AU55+AM55+AE55+W55</f>
    </nc>
  </rcc>
  <rcc rId="4964" sId="10">
    <oc r="BL55">
      <f>BD55+AV55+AN55+AF55+X55</f>
    </oc>
    <nc r="BL55">
      <f>BD55+AV55+AN55+AF55+X55</f>
    </nc>
  </rcc>
  <rcc rId="4965" sId="10">
    <oc r="BM55">
      <f>BE55+AW55+AO55+AG55+Y55</f>
    </oc>
    <nc r="BM55">
      <f>BE55+AW55+AO55+AG55+Y55</f>
    </nc>
  </rcc>
  <rcc rId="4966" sId="10">
    <oc r="BN55">
      <f>AP55+AH55+Z55</f>
    </oc>
    <nc r="BN55">
      <f>BF55+AX55+AP55+AH55+Z55</f>
    </nc>
  </rcc>
  <rcc rId="4967" sId="10">
    <oc r="BO55">
      <f>BG55+AY55+AQ55+AI55+AA55</f>
    </oc>
    <nc r="BO55">
      <f>BG55+AY55+AQ55+AI55+AA55</f>
    </nc>
  </rcc>
  <rcc rId="4968" sId="10">
    <oc r="BI56">
      <f>U56+AC56+AK56</f>
    </oc>
    <nc r="BI56">
      <f>BA56+AS56+AK56+AC56+U56</f>
    </nc>
  </rcc>
  <rcc rId="4969" sId="10">
    <oc r="BJ56">
      <f>AL56+AD56+V56</f>
    </oc>
    <nc r="BJ56">
      <f>BB56+AT56+AL56+AD56+V56</f>
    </nc>
  </rcc>
  <rcc rId="4970" sId="10">
    <oc r="BK56">
      <f>AM56+AE56+W56</f>
    </oc>
    <nc r="BK56">
      <f>BC56+AU56+AM56+AE56+W56</f>
    </nc>
  </rcc>
  <rcc rId="4971" sId="10">
    <oc r="BL56">
      <f>BD56+AV56+AN56+AF56+X56</f>
    </oc>
    <nc r="BL56">
      <f>BD56+AV56+AN56+AF56+X56</f>
    </nc>
  </rcc>
  <rcc rId="4972" sId="10">
    <oc r="BM56">
      <f>BE56+AW56+AO56+AG56+Y56</f>
    </oc>
    <nc r="BM56">
      <f>BE56+AW56+AO56+AG56+Y56</f>
    </nc>
  </rcc>
  <rcc rId="4973" sId="10">
    <oc r="BN56">
      <f>AP56+AH56+Z56</f>
    </oc>
    <nc r="BN56">
      <f>BF56+AX56+AP56+AH56+Z56</f>
    </nc>
  </rcc>
  <rcc rId="4974" sId="10">
    <oc r="BO56">
      <f>BG56+AY56+AQ56+AI56+AA56</f>
    </oc>
    <nc r="BO56">
      <f>BG56+AY56+AQ56+AI56+AA56</f>
    </nc>
  </rcc>
  <rcc rId="4975" sId="10">
    <oc r="BI57">
      <f>U57+AC57+AK57</f>
    </oc>
    <nc r="BI57">
      <f>BA57+AS57+AK57+AC57+U57</f>
    </nc>
  </rcc>
  <rcc rId="4976" sId="10">
    <oc r="BJ57">
      <f>AL57+AD57+V57</f>
    </oc>
    <nc r="BJ57">
      <f>BB57+AT57+AL57+AD57+V57</f>
    </nc>
  </rcc>
  <rcc rId="4977" sId="10">
    <oc r="BK57">
      <f>AM57+AE57+W57</f>
    </oc>
    <nc r="BK57">
      <f>BC57+AU57+AM57+AE57+W57</f>
    </nc>
  </rcc>
  <rcc rId="4978" sId="10">
    <oc r="BL57">
      <f>BD57+AV57+AN57+AF57+X57</f>
    </oc>
    <nc r="BL57">
      <f>BD57+AV57+AN57+AF57+X57</f>
    </nc>
  </rcc>
  <rcc rId="4979" sId="10">
    <oc r="BM57">
      <f>BE57+AW57+AO57+AG57+Y57</f>
    </oc>
    <nc r="BM57">
      <f>BE57+AW57+AO57+AG57+Y57</f>
    </nc>
  </rcc>
  <rcc rId="4980" sId="10">
    <oc r="BN57">
      <f>AP57+AH57+Z57</f>
    </oc>
    <nc r="BN57">
      <f>BF57+AX57+AP57+AH57+Z57</f>
    </nc>
  </rcc>
  <rcc rId="4981" sId="10">
    <oc r="BO57">
      <f>BG57+AY57+AQ57+AI57+AA57</f>
    </oc>
    <nc r="BO57">
      <f>BG57+AY57+AQ57+AI57+AA57</f>
    </nc>
  </rcc>
  <rcc rId="4982" sId="10">
    <oc r="BI58">
      <f>U58+AC58+AK58</f>
    </oc>
    <nc r="BI58">
      <f>BA58+AS58+AK58+AC58+U58</f>
    </nc>
  </rcc>
  <rcc rId="4983" sId="10">
    <oc r="BJ58">
      <f>AL58+AD58+V58</f>
    </oc>
    <nc r="BJ58">
      <f>BB58+AT58+AL58+AD58+V58</f>
    </nc>
  </rcc>
  <rcc rId="4984" sId="10">
    <oc r="BK58">
      <f>AM58+AE58+W58</f>
    </oc>
    <nc r="BK58">
      <f>BC58+AU58+AM58+AE58+W58</f>
    </nc>
  </rcc>
  <rcc rId="4985" sId="10">
    <oc r="BL58">
      <f>BD58+AV58+AN58+AF58+X58</f>
    </oc>
    <nc r="BL58">
      <f>BD58+AV58+AN58+AF58+X58</f>
    </nc>
  </rcc>
  <rcc rId="4986" sId="10">
    <oc r="BM58">
      <f>BE58+AW58+AO58+AG58+Y58</f>
    </oc>
    <nc r="BM58">
      <f>BE58+AW58+AO58+AG58+Y58</f>
    </nc>
  </rcc>
  <rcc rId="4987" sId="10">
    <oc r="BN58">
      <f>AP58+AH58+Z58</f>
    </oc>
    <nc r="BN58">
      <f>BF58+AX58+AP58+AH58+Z58</f>
    </nc>
  </rcc>
  <rcc rId="4988" sId="10">
    <oc r="BO58">
      <f>BG58+AY58+AQ58+AI58+AA58</f>
    </oc>
    <nc r="BO58">
      <f>BG58+AY58+AQ58+AI58+AA58</f>
    </nc>
  </rcc>
  <rcc rId="4989" sId="10">
    <oc r="BI59">
      <f>U59+AC59+AK59</f>
    </oc>
    <nc r="BI59">
      <f>BA59+AS59+AK59+AC59+U59</f>
    </nc>
  </rcc>
  <rcc rId="4990" sId="10">
    <oc r="BJ59">
      <f>AL59+AD59+V59</f>
    </oc>
    <nc r="BJ59">
      <f>BB59+AT59+AL59+AD59+V59</f>
    </nc>
  </rcc>
  <rcc rId="4991" sId="10">
    <oc r="BK59">
      <f>AM59+AE59+W59</f>
    </oc>
    <nc r="BK59">
      <f>BC59+AU59+AM59+AE59+W59</f>
    </nc>
  </rcc>
  <rcc rId="4992" sId="10">
    <oc r="BL59">
      <f>BD59+AV59+AN59+AF59+X59</f>
    </oc>
    <nc r="BL59">
      <f>BD59+AV59+AN59+AF59+X59</f>
    </nc>
  </rcc>
  <rcc rId="4993" sId="10">
    <oc r="BM59">
      <f>BE59+AW59+AO59+AG59+Y59</f>
    </oc>
    <nc r="BM59">
      <f>BE59+AW59+AO59+AG59+Y59</f>
    </nc>
  </rcc>
  <rcc rId="4994" sId="10">
    <oc r="BN59">
      <f>AP59+AH59+Z59</f>
    </oc>
    <nc r="BN59">
      <f>BF59+AX59+AP59+AH59+Z59</f>
    </nc>
  </rcc>
  <rcc rId="4995" sId="10">
    <oc r="BO59">
      <f>BG59+AY59+AQ59+AI59+AA59</f>
    </oc>
    <nc r="BO59">
      <f>BG59+AY59+AQ59+AI59+AA59</f>
    </nc>
  </rcc>
  <rcc rId="4996" sId="10">
    <oc r="BI60">
      <f>U60+AC60+AK60</f>
    </oc>
    <nc r="BI60">
      <f>BA60+AS60+AK60+AC60+U60</f>
    </nc>
  </rcc>
  <rcc rId="4997" sId="10">
    <oc r="BJ60">
      <f>AL60+AD60+V60</f>
    </oc>
    <nc r="BJ60">
      <f>BB60+AT60+AL60+AD60+V60</f>
    </nc>
  </rcc>
  <rcc rId="4998" sId="10">
    <oc r="BK60">
      <f>AM60+AE60+W60</f>
    </oc>
    <nc r="BK60">
      <f>BC60+AU60+AM60+AE60+W60</f>
    </nc>
  </rcc>
  <rcc rId="4999" sId="10">
    <oc r="BL60">
      <f>BD60+AV60+AN60+AF60+X60</f>
    </oc>
    <nc r="BL60">
      <f>BD60+AV60+AN60+AF60+X60</f>
    </nc>
  </rcc>
  <rcc rId="5000" sId="10">
    <oc r="BM60">
      <f>BE60+AW60+AO60+AG60+Y60</f>
    </oc>
    <nc r="BM60">
      <f>BE60+AW60+AO60+AG60+Y60</f>
    </nc>
  </rcc>
  <rcc rId="5001" sId="10">
    <oc r="BN60">
      <f>AP60+AH60+Z60</f>
    </oc>
    <nc r="BN60">
      <f>BF60+AX60+AP60+AH60+Z60</f>
    </nc>
  </rcc>
  <rcc rId="5002" sId="10">
    <oc r="BO60">
      <f>BG60+AY60+AQ60+AI60+AA60</f>
    </oc>
    <nc r="BO60">
      <f>BG60+AY60+AQ60+AI60+AA60</f>
    </nc>
  </rcc>
  <rcc rId="5003" sId="10">
    <oc r="BI61">
      <f>U61+AC61+AK61</f>
    </oc>
    <nc r="BI61">
      <f>BA61+AS61+AK61+AC61+U61</f>
    </nc>
  </rcc>
  <rcc rId="5004" sId="10">
    <oc r="BJ61">
      <f>AL61+AD61+V61</f>
    </oc>
    <nc r="BJ61">
      <f>BB61+AT61+AL61+AD61+V61</f>
    </nc>
  </rcc>
  <rcc rId="5005" sId="10">
    <oc r="BK61">
      <f>AM61+AE61+W61</f>
    </oc>
    <nc r="BK61">
      <f>BC61+AU61+AM61+AE61+W61</f>
    </nc>
  </rcc>
  <rcc rId="5006" sId="10">
    <oc r="BL61">
      <f>BD61+AV61+AN61+AF61+X61</f>
    </oc>
    <nc r="BL61">
      <f>BD61+AV61+AN61+AF61+X61</f>
    </nc>
  </rcc>
  <rcc rId="5007" sId="10">
    <oc r="BM61">
      <f>BE61+AW61+AO61+AG61+Y61</f>
    </oc>
    <nc r="BM61">
      <f>BE61+AW61+AO61+AG61+Y61</f>
    </nc>
  </rcc>
  <rcc rId="5008" sId="10">
    <oc r="BN61">
      <f>AP61+AH61+Z61</f>
    </oc>
    <nc r="BN61">
      <f>BF61+AX61+AP61+AH61+Z61</f>
    </nc>
  </rcc>
  <rcc rId="5009" sId="10">
    <oc r="BO61">
      <f>BG61+AY61+AQ61+AI61+AA61</f>
    </oc>
    <nc r="BO61">
      <f>BG61+AY61+AQ61+AI61+AA61</f>
    </nc>
  </rcc>
  <rcc rId="5010" sId="10">
    <oc r="BI62">
      <f>U62+AC62+AK62</f>
    </oc>
    <nc r="BI62">
      <f>BA62+AS62+AK62+AC62+U62</f>
    </nc>
  </rcc>
  <rcc rId="5011" sId="10">
    <oc r="BJ62">
      <f>AL62+AD62+V62</f>
    </oc>
    <nc r="BJ62">
      <f>BB62+AT62+AL62+AD62+V62</f>
    </nc>
  </rcc>
  <rcc rId="5012" sId="10">
    <oc r="BK62">
      <f>AM62+AE62+W62</f>
    </oc>
    <nc r="BK62">
      <f>BC62+AU62+AM62+AE62+W62</f>
    </nc>
  </rcc>
  <rcc rId="5013" sId="10">
    <oc r="BL62">
      <f>BD62+AV62+AN62+AF62+X62</f>
    </oc>
    <nc r="BL62">
      <f>BD62+AV62+AN62+AF62+X62</f>
    </nc>
  </rcc>
  <rcc rId="5014" sId="10">
    <oc r="BM62">
      <f>BE62+AW62+AO62+AG62+Y62</f>
    </oc>
    <nc r="BM62">
      <f>BE62+AW62+AO62+AG62+Y62</f>
    </nc>
  </rcc>
  <rcc rId="5015" sId="10">
    <oc r="BN62">
      <f>AP62+AH62+Z62</f>
    </oc>
    <nc r="BN62">
      <f>BF62+AX62+AP62+AH62+Z62</f>
    </nc>
  </rcc>
  <rcc rId="5016" sId="10">
    <oc r="BO62">
      <f>BG62+AY62+AQ62+AI62+AA62</f>
    </oc>
    <nc r="BO62">
      <f>BG62+AY62+AQ62+AI62+AA62</f>
    </nc>
  </rcc>
  <rcc rId="5017" sId="10">
    <oc r="BI63">
      <f>U63+AC63+AK63</f>
    </oc>
    <nc r="BI63">
      <f>BA63+AS63+AK63+AC63+U63</f>
    </nc>
  </rcc>
  <rcc rId="5018" sId="10">
    <oc r="BJ63">
      <f>AL63+AD63+V63</f>
    </oc>
    <nc r="BJ63">
      <f>BB63+AT63+AL63+AD63+V63</f>
    </nc>
  </rcc>
  <rcc rId="5019" sId="10">
    <oc r="BK63">
      <f>AM63+AE63+W63</f>
    </oc>
    <nc r="BK63">
      <f>BC63+AU63+AM63+AE63+W63</f>
    </nc>
  </rcc>
  <rcc rId="5020" sId="10">
    <oc r="BL63">
      <f>BD63+AV63+AN63+AF63+X63</f>
    </oc>
    <nc r="BL63">
      <f>BD63+AV63+AN63+AF63+X63</f>
    </nc>
  </rcc>
  <rcc rId="5021" sId="10">
    <oc r="BM63">
      <f>BE63+AW63+AO63+AG63+Y63</f>
    </oc>
    <nc r="BM63">
      <f>BE63+AW63+AO63+AG63+Y63</f>
    </nc>
  </rcc>
  <rcc rId="5022" sId="10">
    <oc r="BN63">
      <f>AP63+AH63+Z63</f>
    </oc>
    <nc r="BN63">
      <f>BF63+AX63+AP63+AH63+Z63</f>
    </nc>
  </rcc>
  <rcc rId="5023" sId="10">
    <oc r="BO63">
      <f>BG63+AY63+AQ63+AI63+AA63</f>
    </oc>
    <nc r="BO63">
      <f>BG63+AY63+AQ63+AI63+AA63</f>
    </nc>
  </rcc>
  <rcc rId="5024" sId="10">
    <oc r="BI64">
      <f>U64+AC64+AK64</f>
    </oc>
    <nc r="BI64">
      <f>BA64+AS64+AK64+AC64+U64</f>
    </nc>
  </rcc>
  <rcc rId="5025" sId="10">
    <oc r="BJ64">
      <f>AL64+AD64+V64</f>
    </oc>
    <nc r="BJ64">
      <f>BB64+AT64+AL64+AD64+V64</f>
    </nc>
  </rcc>
  <rcc rId="5026" sId="10">
    <oc r="BK64">
      <f>AM64+AE64+W64</f>
    </oc>
    <nc r="BK64">
      <f>BC64+AU64+AM64+AE64+W64</f>
    </nc>
  </rcc>
  <rcc rId="5027" sId="10">
    <oc r="BL64">
      <f>BD64+AV64+AN64+AF64+X64</f>
    </oc>
    <nc r="BL64">
      <f>BD64+AV64+AN64+AF64+X64</f>
    </nc>
  </rcc>
  <rcc rId="5028" sId="10">
    <oc r="BM64">
      <f>BE64+AW64+AO64+AG64+Y64</f>
    </oc>
    <nc r="BM64">
      <f>BE64+AW64+AO64+AG64+Y64</f>
    </nc>
  </rcc>
  <rcc rId="5029" sId="10">
    <oc r="BN64">
      <f>AP64+AH64+Z64</f>
    </oc>
    <nc r="BN64">
      <f>BF64+AX64+AP64+AH64+Z64</f>
    </nc>
  </rcc>
  <rcc rId="5030" sId="10">
    <oc r="BO64">
      <f>BG64+AY64+AQ64+AI64+AA64</f>
    </oc>
    <nc r="BO64">
      <f>BG64+AY64+AQ64+AI64+AA64</f>
    </nc>
  </rcc>
  <rcc rId="5031" sId="10">
    <oc r="BI65">
      <f>U65+AC65+AK65</f>
    </oc>
    <nc r="BI65">
      <f>BA65+AS65+AK65+AC65+U65</f>
    </nc>
  </rcc>
  <rcc rId="5032" sId="10">
    <oc r="BJ65">
      <f>AL65+AD65+V65</f>
    </oc>
    <nc r="BJ65">
      <f>BB65+AT65+AL65+AD65+V65</f>
    </nc>
  </rcc>
  <rcc rId="5033" sId="10">
    <oc r="BK65">
      <f>AM65+AE65+W65</f>
    </oc>
    <nc r="BK65">
      <f>BC65+AU65+AM65+AE65+W65</f>
    </nc>
  </rcc>
  <rcc rId="5034" sId="10">
    <oc r="BL65">
      <f>BD65+AV65+AN65+AF65+X65</f>
    </oc>
    <nc r="BL65">
      <f>BD65+AV65+AN65+AF65+X65</f>
    </nc>
  </rcc>
  <rcc rId="5035" sId="10">
    <oc r="BM65">
      <f>BE65+AW65+AO65+AG65+Y65</f>
    </oc>
    <nc r="BM65">
      <f>BE65+AW65+AO65+AG65+Y65</f>
    </nc>
  </rcc>
  <rcc rId="5036" sId="10">
    <oc r="BN65">
      <f>AP65+AH65+Z65</f>
    </oc>
    <nc r="BN65">
      <f>BF65+AX65+AP65+AH65+Z65</f>
    </nc>
  </rcc>
  <rcc rId="5037" sId="10">
    <oc r="BO65">
      <f>BG65+AY65+AQ65+AI65+AA65</f>
    </oc>
    <nc r="BO65">
      <f>BG65+AY65+AQ65+AI65+AA65</f>
    </nc>
  </rcc>
  <rcc rId="5038" sId="10">
    <oc r="BI66">
      <f>U66+AC66+AK66</f>
    </oc>
    <nc r="BI66">
      <f>BA66+AS66+AK66+AC66+U66</f>
    </nc>
  </rcc>
  <rcc rId="5039" sId="10">
    <oc r="BJ66">
      <f>AL66+AD66+V66</f>
    </oc>
    <nc r="BJ66">
      <f>BB66+AT66+AL66+AD66+V66</f>
    </nc>
  </rcc>
  <rcc rId="5040" sId="10">
    <oc r="BK66">
      <f>AM66+AE66+W66</f>
    </oc>
    <nc r="BK66">
      <f>BC66+AU66+AM66+AE66+W66</f>
    </nc>
  </rcc>
  <rcc rId="5041" sId="10">
    <oc r="BL66">
      <f>BD66+AV66+AN66+AF66+X66</f>
    </oc>
    <nc r="BL66">
      <f>BD66+AV66+AN66+AF66+X66</f>
    </nc>
  </rcc>
  <rcc rId="5042" sId="10">
    <oc r="BM66">
      <f>BE66+AW66+AO66+AG66+Y66</f>
    </oc>
    <nc r="BM66">
      <f>BE66+AW66+AO66+AG66+Y66</f>
    </nc>
  </rcc>
  <rcc rId="5043" sId="10">
    <oc r="BN66">
      <f>AP66+AH66+Z66</f>
    </oc>
    <nc r="BN66">
      <f>BF66+AX66+AP66+AH66+Z66</f>
    </nc>
  </rcc>
  <rcc rId="5044" sId="10">
    <oc r="BO66">
      <f>BG66+AY66+AQ66+AI66+AA66</f>
    </oc>
    <nc r="BO66">
      <f>BG66+AY66+AQ66+AI66+AA66</f>
    </nc>
  </rcc>
  <rcc rId="5045" sId="10">
    <oc r="BI67">
      <f>U67+AC67+AK67</f>
    </oc>
    <nc r="BI67">
      <f>BA67+AS67+AK67+AC67+U67</f>
    </nc>
  </rcc>
  <rcc rId="5046" sId="10">
    <oc r="BJ67">
      <f>AL67+AD67+V67</f>
    </oc>
    <nc r="BJ67">
      <f>BB67+AT67+AL67+AD67+V67</f>
    </nc>
  </rcc>
  <rcc rId="5047" sId="10">
    <oc r="BK67">
      <f>AM67+AE67+W67</f>
    </oc>
    <nc r="BK67">
      <f>BC67+AU67+AM67+AE67+W67</f>
    </nc>
  </rcc>
  <rcc rId="5048" sId="10">
    <oc r="BL67">
      <f>BD67+AV67+AN67+AF67+X67</f>
    </oc>
    <nc r="BL67">
      <f>BD67+AV67+AN67+AF67+X67</f>
    </nc>
  </rcc>
  <rcc rId="5049" sId="10">
    <oc r="BM67">
      <f>BE67+AW67+AO67+AG67+Y67</f>
    </oc>
    <nc r="BM67">
      <f>BE67+AW67+AO67+AG67+Y67</f>
    </nc>
  </rcc>
  <rcc rId="5050" sId="10">
    <oc r="BN67">
      <f>AP67+AH67+Z67</f>
    </oc>
    <nc r="BN67">
      <f>BF67+AX67+AP67+AH67+Z67</f>
    </nc>
  </rcc>
  <rcc rId="5051" sId="10">
    <oc r="BO67">
      <f>BG67+AY67+AQ67+AI67+AA67</f>
    </oc>
    <nc r="BO67">
      <f>BG67+AY67+AQ67+AI67+AA67</f>
    </nc>
  </rcc>
  <rcc rId="5052" sId="10">
    <oc r="BI68">
      <f>U68+AC68+AK68</f>
    </oc>
    <nc r="BI68">
      <f>BA68+AS68+AK68+AC68+U68</f>
    </nc>
  </rcc>
  <rcc rId="5053" sId="10">
    <oc r="BJ68">
      <f>AL68+AD68+V68</f>
    </oc>
    <nc r="BJ68">
      <f>BB68+AT68+AL68+AD68+V68</f>
    </nc>
  </rcc>
  <rcc rId="5054" sId="10">
    <oc r="BK68">
      <f>AM68+AE68+W68</f>
    </oc>
    <nc r="BK68">
      <f>BC68+AU68+AM68+AE68+W68</f>
    </nc>
  </rcc>
  <rcc rId="5055" sId="10">
    <oc r="BL68">
      <f>BD68+AV68+AN68+AF68+X68</f>
    </oc>
    <nc r="BL68">
      <f>BD68+AV68+AN68+AF68+X68</f>
    </nc>
  </rcc>
  <rcc rId="5056" sId="10">
    <oc r="BM68">
      <f>BE68+AW68+AO68+AG68+Y68</f>
    </oc>
    <nc r="BM68">
      <f>BE68+AW68+AO68+AG68+Y68</f>
    </nc>
  </rcc>
  <rcc rId="5057" sId="10">
    <oc r="BN68">
      <f>AP68+AH68+Z68</f>
    </oc>
    <nc r="BN68">
      <f>BF68+AX68+AP68+AH68+Z68</f>
    </nc>
  </rcc>
  <rcc rId="5058" sId="10">
    <oc r="BO68">
      <f>BG68+AY68+AQ68+AI68+AA68</f>
    </oc>
    <nc r="BO68">
      <f>BG68+AY68+AQ68+AI68+AA68</f>
    </nc>
  </rcc>
  <rcc rId="5059" sId="10">
    <oc r="BI69">
      <f>U69+AC69+AK69</f>
    </oc>
    <nc r="BI69">
      <f>BA69+AS69+AK69+AC69+U69</f>
    </nc>
  </rcc>
  <rcc rId="5060" sId="10">
    <oc r="BJ69">
      <f>AL69+AD69+V69</f>
    </oc>
    <nc r="BJ69">
      <f>BB69+AT69+AL69+AD69+V69</f>
    </nc>
  </rcc>
  <rcc rId="5061" sId="10">
    <oc r="BK69">
      <f>AM69+AE69+W69</f>
    </oc>
    <nc r="BK69">
      <f>BC69+AU69+AM69+AE69+W69</f>
    </nc>
  </rcc>
  <rcc rId="5062" sId="10">
    <oc r="BL69">
      <f>BD69+AV69+AN69+AF69+X69</f>
    </oc>
    <nc r="BL69">
      <f>BD69+AV69+AN69+AF69+X69</f>
    </nc>
  </rcc>
  <rcc rId="5063" sId="10">
    <oc r="BM69">
      <f>BE69+AW69+AO69+AG69+Y69</f>
    </oc>
    <nc r="BM69">
      <f>BE69+AW69+AO69+AG69+Y69</f>
    </nc>
  </rcc>
  <rcc rId="5064" sId="10">
    <oc r="BN69">
      <f>AP69+AH69+Z69</f>
    </oc>
    <nc r="BN69">
      <f>BF69+AX69+AP69+AH69+Z69</f>
    </nc>
  </rcc>
  <rcc rId="5065" sId="10">
    <oc r="BO69">
      <f>BG69+AY69+AQ69+AI69+AA69</f>
    </oc>
    <nc r="BO69">
      <f>BG69+AY69+AQ69+AI69+AA69</f>
    </nc>
  </rcc>
  <rcc rId="5066" sId="10">
    <oc r="BI70">
      <f>U70+AC70+AK70</f>
    </oc>
    <nc r="BI70">
      <f>BA70+AS70+AK70+AC70+U70</f>
    </nc>
  </rcc>
  <rcc rId="5067" sId="10">
    <oc r="BJ70">
      <f>AL70+AD70+V70</f>
    </oc>
    <nc r="BJ70">
      <f>BB70+AT70+AL70+AD70+V70</f>
    </nc>
  </rcc>
  <rcc rId="5068" sId="10">
    <oc r="BK70">
      <f>AM70+AE70+W70</f>
    </oc>
    <nc r="BK70">
      <f>BC70+AU70+AM70+AE70+W70</f>
    </nc>
  </rcc>
  <rcc rId="5069" sId="10">
    <oc r="BL70">
      <f>BD70+AV70+AN70+AF70+X70</f>
    </oc>
    <nc r="BL70">
      <f>BD70+AV70+AN70+AF70+X70</f>
    </nc>
  </rcc>
  <rcc rId="5070" sId="10">
    <oc r="BM70">
      <f>BE70+AW70+AO70+AG70+Y70</f>
    </oc>
    <nc r="BM70">
      <f>BE70+AW70+AO70+AG70+Y70</f>
    </nc>
  </rcc>
  <rcc rId="5071" sId="10">
    <oc r="BN70">
      <f>AP70+AH70+Z70</f>
    </oc>
    <nc r="BN70">
      <f>BF70+AX70+AP70+AH70+Z70</f>
    </nc>
  </rcc>
  <rcc rId="5072" sId="10">
    <oc r="BO70">
      <f>BG70+AY70+AQ70+AI70+AA70</f>
    </oc>
    <nc r="BO70">
      <f>BG70+AY70+AQ70+AI70+AA70</f>
    </nc>
  </rcc>
  <rcc rId="5073" sId="10">
    <oc r="BI71">
      <f>U71+AC71+AK71</f>
    </oc>
    <nc r="BI71">
      <f>BA71+AS71+AK71+AC71+U71</f>
    </nc>
  </rcc>
  <rcc rId="5074" sId="10">
    <oc r="BJ71">
      <f>AL71+AD71+V71</f>
    </oc>
    <nc r="BJ71">
      <f>BB71+AT71+AL71+AD71+V71</f>
    </nc>
  </rcc>
  <rcc rId="5075" sId="10">
    <oc r="BK71">
      <f>AM71+AE71+W71</f>
    </oc>
    <nc r="BK71">
      <f>BC71+AU71+AM71+AE71+W71</f>
    </nc>
  </rcc>
  <rcc rId="5076" sId="10">
    <oc r="BL71">
      <f>BD71+AV71+AN71+AF71+X71</f>
    </oc>
    <nc r="BL71">
      <f>BD71+AV71+AN71+AF71+X71</f>
    </nc>
  </rcc>
  <rcc rId="5077" sId="10">
    <oc r="BM71">
      <f>BE71+AW71+AO71+AG71+Y71</f>
    </oc>
    <nc r="BM71">
      <f>BE71+AW71+AO71+AG71+Y71</f>
    </nc>
  </rcc>
  <rcc rId="5078" sId="10">
    <oc r="BN71">
      <f>AP71+AH71+Z71</f>
    </oc>
    <nc r="BN71">
      <f>BF71+AX71+AP71+AH71+Z71</f>
    </nc>
  </rcc>
  <rcc rId="5079" sId="10">
    <oc r="BO71">
      <f>BG71+AY71+AQ71+AI71+AA71</f>
    </oc>
    <nc r="BO71">
      <f>BG71+AY71+AQ71+AI71+AA71</f>
    </nc>
  </rcc>
  <rcc rId="5080" sId="10">
    <oc r="BI72">
      <f>U72+AC72+AK72</f>
    </oc>
    <nc r="BI72">
      <f>BA72+AS72+AK72+AC72+U72</f>
    </nc>
  </rcc>
  <rcc rId="5081" sId="10">
    <oc r="BJ72">
      <f>AL72+AD72+V72</f>
    </oc>
    <nc r="BJ72">
      <f>BB72+AT72+AL72+AD72+V72</f>
    </nc>
  </rcc>
  <rcc rId="5082" sId="10">
    <oc r="BK72">
      <f>AM72+AE72+W72</f>
    </oc>
    <nc r="BK72">
      <f>BC72+AU72+AM72+AE72+W72</f>
    </nc>
  </rcc>
  <rcc rId="5083" sId="10">
    <oc r="BL72">
      <f>BD72+AV72+AN72+AF72+X72</f>
    </oc>
    <nc r="BL72">
      <f>BD72+AV72+AN72+AF72+X72</f>
    </nc>
  </rcc>
  <rcc rId="5084" sId="10">
    <oc r="BM72">
      <f>BE72+AW72+AO72+AG72+Y72</f>
    </oc>
    <nc r="BM72">
      <f>BE72+AW72+AO72+AG72+Y72</f>
    </nc>
  </rcc>
  <rcc rId="5085" sId="10">
    <oc r="BN72">
      <f>AP72+AH72+Z72</f>
    </oc>
    <nc r="BN72">
      <f>BF72+AX72+AP72+AH72+Z72</f>
    </nc>
  </rcc>
  <rcc rId="5086" sId="10">
    <oc r="BO72">
      <f>BG72+AY72+AQ72+AI72+AA72</f>
    </oc>
    <nc r="BO72">
      <f>BG72+AY72+AQ72+AI72+AA72</f>
    </nc>
  </rcc>
  <rcc rId="5087" sId="10">
    <oc r="BI73">
      <f>U73+AC73+AK73</f>
    </oc>
    <nc r="BI73">
      <f>BA73+AS73+AK73+AC73+U73</f>
    </nc>
  </rcc>
  <rcc rId="5088" sId="10">
    <oc r="BJ73">
      <f>AL73+AD73+V73</f>
    </oc>
    <nc r="BJ73">
      <f>BB73+AT73+AL73+AD73+V73</f>
    </nc>
  </rcc>
  <rcc rId="5089" sId="10">
    <oc r="BK73">
      <f>AM73+AE73+W73</f>
    </oc>
    <nc r="BK73">
      <f>BC73+AU73+AM73+AE73+W73</f>
    </nc>
  </rcc>
  <rcc rId="5090" sId="10">
    <oc r="BL73">
      <f>BD73+AV73+AN73+AF73+X73</f>
    </oc>
    <nc r="BL73">
      <f>BD73+AV73+AN73+AF73+X73</f>
    </nc>
  </rcc>
  <rcc rId="5091" sId="10">
    <oc r="BM73">
      <f>BE73+AW73+AO73+AG73+Y73</f>
    </oc>
    <nc r="BM73">
      <f>BE73+AW73+AO73+AG73+Y73</f>
    </nc>
  </rcc>
  <rcc rId="5092" sId="10">
    <oc r="BN73">
      <f>AP73+AH73+Z73</f>
    </oc>
    <nc r="BN73">
      <f>BF73+AX73+AP73+AH73+Z73</f>
    </nc>
  </rcc>
  <rcc rId="5093" sId="10">
    <oc r="BO73">
      <f>BG73+AY73+AQ73+AI73+AA73</f>
    </oc>
    <nc r="BO73">
      <f>BG73+AY73+AQ73+AI73+AA73</f>
    </nc>
  </rcc>
  <rcc rId="5094" sId="10">
    <oc r="BI74">
      <f>U74+AC74+AK74</f>
    </oc>
    <nc r="BI74">
      <f>BA74+AS74+AK74+AC74+U74</f>
    </nc>
  </rcc>
  <rcc rId="5095" sId="10">
    <oc r="BJ74">
      <f>AL74+AD74+V74</f>
    </oc>
    <nc r="BJ74">
      <f>BB74+AT74+AL74+AD74+V74</f>
    </nc>
  </rcc>
  <rcc rId="5096" sId="10">
    <oc r="BK74">
      <f>AM74+AE74+W74</f>
    </oc>
    <nc r="BK74">
      <f>BC74+AU74+AM74+AE74+W74</f>
    </nc>
  </rcc>
  <rcc rId="5097" sId="10">
    <oc r="BL74">
      <f>BD74+AV74+AN74+AF74+X74</f>
    </oc>
    <nc r="BL74">
      <f>BD74+AV74+AN74+AF74+X74</f>
    </nc>
  </rcc>
  <rcc rId="5098" sId="10">
    <oc r="BM74">
      <f>BE74+AW74+AO74+AG74+Y74</f>
    </oc>
    <nc r="BM74">
      <f>BE74+AW74+AO74+AG74+Y74</f>
    </nc>
  </rcc>
  <rcc rId="5099" sId="10">
    <oc r="BN74">
      <f>AP74+AH74+Z74</f>
    </oc>
    <nc r="BN74">
      <f>BF74+AX74+AP74+AH74+Z74</f>
    </nc>
  </rcc>
  <rcc rId="5100" sId="10">
    <oc r="BO74">
      <f>BG74+AY74+AQ74+AI74+AA74</f>
    </oc>
    <nc r="BO74">
      <f>BG74+AY74+AQ74+AI74+AA74</f>
    </nc>
  </rcc>
  <rcc rId="5101" sId="10" odxf="1" dxf="1">
    <nc r="BI75">
      <f>BA75+AS75+AK75+AC75+U75</f>
    </nc>
    <odxf/>
    <ndxf/>
  </rcc>
  <rcc rId="5102" sId="10" odxf="1" dxf="1">
    <nc r="BJ75">
      <f>BB75+AT75+AL75+AD75+V75</f>
    </nc>
    <odxf/>
    <ndxf/>
  </rcc>
  <rcc rId="5103" sId="10" odxf="1" dxf="1">
    <nc r="BK75">
      <f>BC75+AU75+AM75+AE75+W75</f>
    </nc>
    <odxf/>
    <ndxf/>
  </rcc>
  <rcc rId="5104" sId="10">
    <oc r="BL75">
      <f>BD75+AV75+AN75+AF75+X75</f>
    </oc>
    <nc r="BL75">
      <f>BD75+AV75+AN75+AF75+X75</f>
    </nc>
  </rcc>
  <rcc rId="5105" sId="10">
    <oc r="BM75">
      <f>BE75+AW75+AO75+AG75+Y75</f>
    </oc>
    <nc r="BM75">
      <f>BE75+AW75+AO75+AG75+Y75</f>
    </nc>
  </rcc>
  <rcc rId="5106" sId="10">
    <oc r="BN75">
      <f>AP75+AH75+Z75</f>
    </oc>
    <nc r="BN75">
      <f>BF75+AX75+AP75+AH75+Z75</f>
    </nc>
  </rcc>
  <rcc rId="5107" sId="10">
    <oc r="BO75">
      <f>BG75+AY75+AQ75+AI75+AA75</f>
    </oc>
    <nc r="BO75">
      <f>BG75+AY75+AQ75+AI75+AA75</f>
    </nc>
  </rcc>
  <rcc rId="5108" sId="10" odxf="1" dxf="1">
    <nc r="BI76">
      <f>BA76+AS76+AK76+AC76+U76</f>
    </nc>
    <odxf/>
    <ndxf/>
  </rcc>
  <rcc rId="5109" sId="10" odxf="1" dxf="1">
    <nc r="BJ76">
      <f>BB76+AT76+AL76+AD76+V76</f>
    </nc>
    <odxf/>
    <ndxf/>
  </rcc>
  <rcc rId="5110" sId="10" odxf="1" dxf="1">
    <nc r="BK76">
      <f>BC76+AU76+AM76+AE76+W76</f>
    </nc>
    <odxf/>
    <ndxf/>
  </rcc>
  <rcc rId="5111" sId="10">
    <oc r="BL76">
      <f>BD76+AV76+AN76+AF76+X76</f>
    </oc>
    <nc r="BL76">
      <f>BD76+AV76+AN76+AF76+X76</f>
    </nc>
  </rcc>
  <rcc rId="5112" sId="10">
    <oc r="BM76">
      <f>BE76+AW76+AO76+AG76+Y76</f>
    </oc>
    <nc r="BM76">
      <f>BE76+AW76+AO76+AG76+Y76</f>
    </nc>
  </rcc>
  <rcc rId="5113" sId="10">
    <oc r="BN76">
      <f>AP76+AH76+Z76</f>
    </oc>
    <nc r="BN76">
      <f>BF76+AX76+AP76+AH76+Z76</f>
    </nc>
  </rcc>
  <rcc rId="5114" sId="10">
    <oc r="BO76">
      <f>BG76+AY76+AQ76+AI76+AA76</f>
    </oc>
    <nc r="BO76">
      <f>BG76+AY76+AQ76+AI76+AA76</f>
    </nc>
  </rcc>
  <rcc rId="5115" sId="10" odxf="1" dxf="1">
    <nc r="BI77">
      <f>BA77+AS77+AK77+AC77+U77</f>
    </nc>
    <odxf/>
    <ndxf/>
  </rcc>
  <rcc rId="5116" sId="10" odxf="1" dxf="1">
    <nc r="BJ77">
      <f>BB77+AT77+AL77+AD77+V77</f>
    </nc>
    <odxf/>
    <ndxf/>
  </rcc>
  <rcc rId="5117" sId="10" odxf="1" dxf="1">
    <nc r="BK77">
      <f>BC77+AU77+AM77+AE77+W77</f>
    </nc>
    <odxf/>
    <ndxf/>
  </rcc>
  <rcc rId="5118" sId="10">
    <oc r="BL77">
      <f>BD77+AV77+AN77+AF77+X77</f>
    </oc>
    <nc r="BL77">
      <f>BD77+AV77+AN77+AF77+X77</f>
    </nc>
  </rcc>
  <rcc rId="5119" sId="10">
    <oc r="BM77">
      <f>BE77+AW77+AO77+AG77+Y77</f>
    </oc>
    <nc r="BM77">
      <f>BE77+AW77+AO77+AG77+Y77</f>
    </nc>
  </rcc>
  <rcc rId="5120" sId="10">
    <oc r="BN77">
      <f>AP77+AH77+Z77</f>
    </oc>
    <nc r="BN77">
      <f>BF77+AX77+AP77+AH77+Z77</f>
    </nc>
  </rcc>
  <rcc rId="5121" sId="10">
    <oc r="BO77">
      <f>BG77+AY77+AQ77+AI77+AA77</f>
    </oc>
    <nc r="BO77">
      <f>BG77+AY77+AQ77+AI77+AA77</f>
    </nc>
  </rcc>
  <rcc rId="5122" sId="10" odxf="1" dxf="1">
    <nc r="BI78">
      <f>BA78+AS78+AK78+AC78+U78</f>
    </nc>
    <odxf/>
    <ndxf/>
  </rcc>
  <rcc rId="5123" sId="10" odxf="1" dxf="1">
    <nc r="BJ78">
      <f>BB78+AT78+AL78+AD78+V78</f>
    </nc>
    <odxf/>
    <ndxf/>
  </rcc>
  <rcc rId="5124" sId="10" odxf="1" dxf="1">
    <nc r="BK78">
      <f>BC78+AU78+AM78+AE78+W78</f>
    </nc>
    <odxf/>
    <ndxf/>
  </rcc>
  <rcc rId="5125" sId="10">
    <oc r="BL78">
      <f>BD78+AV78+AN78+AF78+X78</f>
    </oc>
    <nc r="BL78">
      <f>BD78+AV78+AN78+AF78+X78</f>
    </nc>
  </rcc>
  <rcc rId="5126" sId="10">
    <oc r="BM78">
      <f>BE78+AW78+AO78+AG78+Y78</f>
    </oc>
    <nc r="BM78">
      <f>BE78+AW78+AO78+AG78+Y78</f>
    </nc>
  </rcc>
  <rcc rId="5127" sId="10">
    <oc r="BN78">
      <f>AP78+AH78+Z78</f>
    </oc>
    <nc r="BN78">
      <f>BF78+AX78+AP78+AH78+Z78</f>
    </nc>
  </rcc>
  <rcc rId="5128" sId="10">
    <oc r="BO78">
      <f>BG78+AY78+AQ78+AI78+AA78</f>
    </oc>
    <nc r="BO78">
      <f>BG78+AY78+AQ78+AI78+AA78</f>
    </nc>
  </rcc>
  <rcc rId="5129" sId="10" odxf="1" dxf="1">
    <nc r="BI79">
      <f>BA79+AS79+AK79+AC79+U79</f>
    </nc>
    <odxf/>
    <ndxf/>
  </rcc>
  <rcc rId="5130" sId="10" odxf="1" dxf="1">
    <nc r="BJ79">
      <f>BB79+AT79+AL79+AD79+V79</f>
    </nc>
    <odxf/>
    <ndxf/>
  </rcc>
  <rcc rId="5131" sId="10" odxf="1" dxf="1">
    <nc r="BK79">
      <f>BC79+AU79+AM79+AE79+W79</f>
    </nc>
    <odxf/>
    <ndxf/>
  </rcc>
  <rcc rId="5132" sId="10">
    <oc r="BL79">
      <f>#REF!+BD79+AN79+AF79+X79</f>
    </oc>
    <nc r="BL79">
      <f>BD79+AV79+AN79+AF79+X79</f>
    </nc>
  </rcc>
  <rcc rId="5133" sId="10">
    <oc r="BM79">
      <f>#REF!+BE79+AO79+AG79+Y79</f>
    </oc>
    <nc r="BM79">
      <f>BE79+AW79+AO79+AG79+Y79</f>
    </nc>
  </rcc>
  <rcc rId="5134" sId="10">
    <oc r="BN79">
      <f>AP79+AH79+Z79</f>
    </oc>
    <nc r="BN79">
      <f>BF79+AX79+AP79+AH79+Z79</f>
    </nc>
  </rcc>
  <rcc rId="5135" sId="10">
    <oc r="BO79">
      <f>#REF!+BG79+AQ79+AI79+AA79</f>
    </oc>
    <nc r="BO79">
      <f>BG79+AY79+AQ79+AI79+AA79</f>
    </nc>
  </rcc>
  <rcc rId="5136" sId="10" odxf="1" dxf="1">
    <nc r="BI80">
      <f>BA80+AS80+AK80+AC80+U80</f>
    </nc>
    <odxf/>
    <ndxf/>
  </rcc>
  <rcc rId="5137" sId="10" odxf="1" dxf="1">
    <nc r="BJ80">
      <f>BB80+AT80+AL80+AD80+V80</f>
    </nc>
    <odxf/>
    <ndxf/>
  </rcc>
  <rcc rId="5138" sId="10" odxf="1" dxf="1">
    <nc r="BK80">
      <f>BC80+AU80+AM80+AE80+W80</f>
    </nc>
    <odxf/>
    <ndxf/>
  </rcc>
  <rcc rId="5139" sId="10">
    <oc r="BL80">
      <f>#REF!+BD80+AN80+AF80+X80</f>
    </oc>
    <nc r="BL80">
      <f>BD80+AV80+AN80+AF80+X80</f>
    </nc>
  </rcc>
  <rcc rId="5140" sId="10">
    <oc r="BM80">
      <f>#REF!+BE80+AO80+AG80+Y80</f>
    </oc>
    <nc r="BM80">
      <f>BE80+AW80+AO80+AG80+Y80</f>
    </nc>
  </rcc>
  <rcc rId="5141" sId="10">
    <oc r="BN80">
      <f>AP80+AH80+Z80</f>
    </oc>
    <nc r="BN80">
      <f>BF80+AX80+AP80+AH80+Z80</f>
    </nc>
  </rcc>
  <rcc rId="5142" sId="10">
    <oc r="BO80">
      <f>#REF!+BG80+AQ80+AI80+AA80</f>
    </oc>
    <nc r="BO80">
      <f>BG80+AY80+AQ80+AI80+AA80</f>
    </nc>
  </rcc>
  <rcc rId="5143" sId="10" odxf="1" dxf="1">
    <nc r="BI81">
      <f>BA81+AS81+AK81+AC81+U81</f>
    </nc>
    <odxf/>
    <ndxf/>
  </rcc>
  <rcc rId="5144" sId="10" odxf="1" dxf="1">
    <nc r="BJ81">
      <f>BB81+AT81+AL81+AD81+V81</f>
    </nc>
    <odxf/>
    <ndxf/>
  </rcc>
  <rcc rId="5145" sId="10" odxf="1" dxf="1">
    <nc r="BK81">
      <f>BC81+AU81+AM81+AE81+W81</f>
    </nc>
    <odxf/>
    <ndxf/>
  </rcc>
  <rcc rId="5146" sId="10">
    <oc r="BL81">
      <f>#REF!+BD81+AN81+AF81+X81</f>
    </oc>
    <nc r="BL81">
      <f>BD81+AV81+AN81+AF81+X81</f>
    </nc>
  </rcc>
  <rcc rId="5147" sId="10">
    <oc r="BM81">
      <f>#REF!+BE81+AO81+AG81+Y81</f>
    </oc>
    <nc r="BM81">
      <f>BE81+AW81+AO81+AG81+Y81</f>
    </nc>
  </rcc>
  <rcc rId="5148" sId="10">
    <oc r="BN81">
      <f>AP81+AH81+Z81</f>
    </oc>
    <nc r="BN81">
      <f>BF81+AX81+AP81+AH81+Z81</f>
    </nc>
  </rcc>
  <rcc rId="5149" sId="10">
    <oc r="BO81">
      <f>#REF!+BG81+AQ81+AI81+AA81</f>
    </oc>
    <nc r="BO81">
      <f>BG81+AY81+AQ81+AI81+AA81</f>
    </nc>
  </rcc>
  <rcc rId="5150" sId="10" odxf="1" dxf="1">
    <nc r="BI82">
      <f>BA82+AS82+AK82+AC82+U82</f>
    </nc>
    <odxf/>
    <ndxf/>
  </rcc>
  <rcc rId="5151" sId="10" odxf="1" dxf="1">
    <nc r="BJ82">
      <f>BB82+AT82+AL82+AD82+V82</f>
    </nc>
    <odxf/>
    <ndxf/>
  </rcc>
  <rcc rId="5152" sId="10" odxf="1" dxf="1">
    <nc r="BK82">
      <f>BC82+AU82+AM82+AE82+W82</f>
    </nc>
    <odxf/>
    <ndxf/>
  </rcc>
  <rcc rId="5153" sId="10">
    <oc r="BL82">
      <f>BD82+AV82+AN82+AF82+X82</f>
    </oc>
    <nc r="BL82">
      <f>BD82+AV82+AN82+AF82+X82</f>
    </nc>
  </rcc>
  <rcc rId="5154" sId="10">
    <oc r="BM82">
      <f>BE82+AW82+AO82+AG82+Y82</f>
    </oc>
    <nc r="BM82">
      <f>BE82+AW82+AO82+AG82+Y82</f>
    </nc>
  </rcc>
  <rcc rId="5155" sId="10">
    <oc r="BN82">
      <f>AP82+AH82+Z82</f>
    </oc>
    <nc r="BN82">
      <f>BF82+AX82+AP82+AH82+Z82</f>
    </nc>
  </rcc>
  <rcc rId="5156" sId="10">
    <oc r="BO82">
      <f>BG82+AY82+AQ82+AI82+AA82</f>
    </oc>
    <nc r="BO82">
      <f>BG82+AY82+AQ82+AI82+AA82</f>
    </nc>
  </rcc>
  <rcc rId="5157" sId="10">
    <oc r="BO50">
      <f>SUM(BO51:BO82)</f>
    </oc>
    <nc r="BO50">
      <f>SUM(BO51:BO82)</f>
    </nc>
  </rcc>
  <rcc rId="5158" sId="10">
    <oc r="D50">
      <f>SUM(D51:D74)</f>
    </oc>
    <nc r="D50">
      <f>SUM(D51:D82)</f>
    </nc>
  </rcc>
  <rcc rId="5159" sId="10">
    <oc r="E50">
      <f>SUM(E51:E74)</f>
    </oc>
    <nc r="E50">
      <f>SUM(E51:E82)</f>
    </nc>
  </rcc>
  <rcc rId="5160" sId="10">
    <oc r="F50">
      <f>SUM(F51:F74)</f>
    </oc>
    <nc r="F50">
      <f>SUM(F51:F82)</f>
    </nc>
  </rcc>
  <rcc rId="5161" sId="10">
    <oc r="G50">
      <f>SUM(G51:G74)</f>
    </oc>
    <nc r="G50">
      <f>SUM(G51:G82)</f>
    </nc>
  </rcc>
  <rcc rId="5162" sId="10">
    <oc r="H50">
      <f>SUM(H51:H74)</f>
    </oc>
    <nc r="H50">
      <f>SUM(H51:H82)</f>
    </nc>
  </rcc>
  <rcc rId="5163" sId="10">
    <oc r="I50">
      <f>SUM(I51:I74)</f>
    </oc>
    <nc r="I50">
      <f>SUM(I51:I82)</f>
    </nc>
  </rcc>
  <rcc rId="5164" sId="10">
    <oc r="J50">
      <f>SUM(J51:J74)</f>
    </oc>
    <nc r="J50">
      <f>SUM(J51:J82)</f>
    </nc>
  </rcc>
  <rcc rId="5165" sId="10">
    <oc r="K50">
      <f>SUM(K51:K74)</f>
    </oc>
    <nc r="K50">
      <f>SUM(K51:K82)</f>
    </nc>
  </rcc>
  <rcc rId="5166" sId="10">
    <oc r="L50">
      <f>SUM(L51:L82)</f>
    </oc>
    <nc r="L50">
      <f>SUM(L51:L82)</f>
    </nc>
  </rcc>
  <rcc rId="5167" sId="10">
    <oc r="M50">
      <f>SUM(M51:M82)</f>
    </oc>
    <nc r="M50">
      <f>SUM(M51:M82)</f>
    </nc>
  </rcc>
  <rcc rId="5168" sId="10">
    <oc r="N50">
      <f>SUM(N51:N82)</f>
    </oc>
    <nc r="N50">
      <f>SUM(N51:N82)</f>
    </nc>
  </rcc>
  <rcc rId="5169" sId="10">
    <oc r="O50">
      <f>SUM(O51:O82)</f>
    </oc>
    <nc r="O50">
      <f>SUM(O51:O82)</f>
    </nc>
  </rcc>
  <rcc rId="5170" sId="10">
    <oc r="P50">
      <f>SUM(P51:P82)</f>
    </oc>
    <nc r="P50">
      <f>SUM(P51:P82)</f>
    </nc>
  </rcc>
  <rcc rId="5171" sId="10">
    <oc r="Q50">
      <f>SUM(Q51:Q82)</f>
    </oc>
    <nc r="Q50">
      <f>SUM(Q51:Q82)</f>
    </nc>
  </rcc>
  <rcc rId="5172" sId="10">
    <oc r="R50">
      <f>SUM(R51:R82)</f>
    </oc>
    <nc r="R50">
      <f>SUM(R51:R82)</f>
    </nc>
  </rcc>
  <rcc rId="5173" sId="10">
    <oc r="S50">
      <f>SUM(S51:S82)</f>
    </oc>
    <nc r="S50">
      <f>SUM(S51:S82)</f>
    </nc>
  </rcc>
  <rcc rId="5174" sId="10">
    <oc r="T50">
      <f>SUM(T51:T82)</f>
    </oc>
    <nc r="T50">
      <f>SUM(T51:T82)</f>
    </nc>
  </rcc>
  <rcc rId="5175" sId="10">
    <oc r="U50">
      <f>SUM(U51:U82)</f>
    </oc>
    <nc r="U50">
      <f>SUM(U51:U82)</f>
    </nc>
  </rcc>
  <rcc rId="5176" sId="10">
    <oc r="V50">
      <f>SUM(V51:V82)</f>
    </oc>
    <nc r="V50">
      <f>SUM(V51:V82)</f>
    </nc>
  </rcc>
  <rcc rId="5177" sId="10">
    <oc r="W50">
      <f>SUM(W51:W82)</f>
    </oc>
    <nc r="W50">
      <f>SUM(W51:W82)</f>
    </nc>
  </rcc>
  <rcc rId="5178" sId="10">
    <oc r="X50">
      <f>SUM(X51:X82)</f>
    </oc>
    <nc r="X50">
      <f>SUM(X51:X82)</f>
    </nc>
  </rcc>
  <rcc rId="5179" sId="10">
    <oc r="Y50">
      <f>SUM(Y51:Y82)</f>
    </oc>
    <nc r="Y50">
      <f>SUM(Y51:Y82)</f>
    </nc>
  </rcc>
  <rcc rId="5180" sId="10">
    <oc r="Z50">
      <f>SUM(Z51:Z82)</f>
    </oc>
    <nc r="Z50">
      <f>SUM(Z51:Z82)</f>
    </nc>
  </rcc>
  <rcc rId="5181" sId="10">
    <oc r="AA50">
      <f>SUM(AA51:AA82)</f>
    </oc>
    <nc r="AA50">
      <f>SUM(AA51:AA82)</f>
    </nc>
  </rcc>
  <rcc rId="5182" sId="10">
    <oc r="AB50">
      <f>SUM(AB51:AB82)</f>
    </oc>
    <nc r="AB50">
      <f>SUM(AB51:AB82)</f>
    </nc>
  </rcc>
  <rcc rId="5183" sId="10">
    <oc r="AC50">
      <f>SUM(AC51:AC82)</f>
    </oc>
    <nc r="AC50">
      <f>SUM(AC51:AC82)</f>
    </nc>
  </rcc>
  <rcc rId="5184" sId="10">
    <oc r="AD50">
      <f>SUM(AD51:AD82)</f>
    </oc>
    <nc r="AD50">
      <f>SUM(AD51:AD82)</f>
    </nc>
  </rcc>
  <rcc rId="5185" sId="10">
    <oc r="AE50">
      <f>SUM(AE51:AE82)</f>
    </oc>
    <nc r="AE50">
      <f>SUM(AE51:AE82)</f>
    </nc>
  </rcc>
  <rcc rId="5186" sId="10">
    <oc r="AF50">
      <f>SUM(AF51:AF82)</f>
    </oc>
    <nc r="AF50">
      <f>SUM(AF51:AF82)</f>
    </nc>
  </rcc>
  <rcc rId="5187" sId="10">
    <oc r="AG50">
      <f>SUM(AG51:AG82)</f>
    </oc>
    <nc r="AG50">
      <f>SUM(AG51:AG82)</f>
    </nc>
  </rcc>
  <rcc rId="5188" sId="10">
    <oc r="AH50">
      <f>SUM(AH51:AH82)</f>
    </oc>
    <nc r="AH50">
      <f>SUM(AH51:AH82)</f>
    </nc>
  </rcc>
  <rcc rId="5189" sId="10">
    <oc r="AI50">
      <f>SUM(AI51:AI82)</f>
    </oc>
    <nc r="AI50">
      <f>SUM(AI51:AI82)</f>
    </nc>
  </rcc>
  <rcc rId="5190" sId="10">
    <oc r="AJ50">
      <f>SUM(AJ51:AJ82)</f>
    </oc>
    <nc r="AJ50">
      <f>SUM(AJ51:AJ82)</f>
    </nc>
  </rcc>
  <rcc rId="5191" sId="10">
    <oc r="AK50">
      <f>SUM(AK51:AK82)</f>
    </oc>
    <nc r="AK50">
      <f>SUM(AK51:AK82)</f>
    </nc>
  </rcc>
  <rcc rId="5192" sId="10">
    <oc r="AL50">
      <f>SUM(AL51:AL82)</f>
    </oc>
    <nc r="AL50">
      <f>SUM(AL51:AL82)</f>
    </nc>
  </rcc>
  <rcc rId="5193" sId="10">
    <oc r="AM50">
      <f>SUM(AM51:AM82)</f>
    </oc>
    <nc r="AM50">
      <f>SUM(AM51:AM82)</f>
    </nc>
  </rcc>
  <rcc rId="5194" sId="10">
    <oc r="AN50">
      <f>SUM(AN51:AN82)</f>
    </oc>
    <nc r="AN50">
      <f>SUM(AN51:AN82)</f>
    </nc>
  </rcc>
  <rcc rId="5195" sId="10">
    <oc r="AO50">
      <f>SUM(AO51:AO82)</f>
    </oc>
    <nc r="AO50">
      <f>SUM(AO51:AO82)</f>
    </nc>
  </rcc>
  <rcc rId="5196" sId="10">
    <oc r="AP50">
      <f>SUM(AP51:AP82)</f>
    </oc>
    <nc r="AP50">
      <f>SUM(AP51:AP82)</f>
    </nc>
  </rcc>
  <rcc rId="5197" sId="10">
    <oc r="AQ50">
      <f>SUM(AQ51:AQ82)</f>
    </oc>
    <nc r="AQ50">
      <f>SUM(AQ51:AQ82)</f>
    </nc>
  </rcc>
  <rcc rId="5198" sId="10">
    <oc r="AR50">
      <f>SUM(AR51:AR82)</f>
    </oc>
    <nc r="AR50">
      <f>SUM(AR51:AR82)</f>
    </nc>
  </rcc>
  <rcc rId="5199" sId="10">
    <oc r="AS50">
      <f>SUM(AS51:AS82)</f>
    </oc>
    <nc r="AS50">
      <f>SUM(AS51:AS82)</f>
    </nc>
  </rcc>
  <rcc rId="5200" sId="10">
    <oc r="AT50">
      <f>SUM(AT51:AT82)</f>
    </oc>
    <nc r="AT50">
      <f>SUM(AT51:AT82)</f>
    </nc>
  </rcc>
  <rcc rId="5201" sId="10">
    <oc r="AU50">
      <f>SUM(AU51:AU82)</f>
    </oc>
    <nc r="AU50">
      <f>SUM(AU51:AU82)</f>
    </nc>
  </rcc>
  <rcc rId="5202" sId="10">
    <oc r="AV50">
      <f>SUM(AV51:AV82)</f>
    </oc>
    <nc r="AV50">
      <f>SUM(AV51:AV82)</f>
    </nc>
  </rcc>
  <rcc rId="5203" sId="10">
    <oc r="AW50">
      <f>SUM(AW51:AW82)</f>
    </oc>
    <nc r="AW50">
      <f>SUM(AW51:AW82)</f>
    </nc>
  </rcc>
  <rcc rId="5204" sId="10">
    <oc r="AX50">
      <f>SUM(AX51:AX82)</f>
    </oc>
    <nc r="AX50">
      <f>SUM(AX51:AX82)</f>
    </nc>
  </rcc>
  <rcc rId="5205" sId="10">
    <oc r="AY50">
      <f>SUM(AY51:AY82)</f>
    </oc>
    <nc r="AY50">
      <f>SUM(AY51:AY82)</f>
    </nc>
  </rcc>
  <rcc rId="5206" sId="10">
    <oc r="AZ50">
      <f>SUM(AZ51:AZ82)</f>
    </oc>
    <nc r="AZ50">
      <f>SUM(AZ51:AZ82)</f>
    </nc>
  </rcc>
  <rcc rId="5207" sId="10">
    <oc r="BA50">
      <f>SUM(BA51:BA82)</f>
    </oc>
    <nc r="BA50">
      <f>SUM(BA51:BA82)</f>
    </nc>
  </rcc>
  <rcc rId="5208" sId="10">
    <oc r="BB50">
      <f>SUM(BB51:BB82)</f>
    </oc>
    <nc r="BB50">
      <f>SUM(BB51:BB82)</f>
    </nc>
  </rcc>
  <rcc rId="5209" sId="10">
    <oc r="BC50">
      <f>SUM(BC51:BC82)</f>
    </oc>
    <nc r="BC50">
      <f>SUM(BC51:BC82)</f>
    </nc>
  </rcc>
  <rcc rId="5210" sId="10">
    <oc r="BD50">
      <f>SUM(BD51:BD82)</f>
    </oc>
    <nc r="BD50">
      <f>SUM(BD51:BD82)</f>
    </nc>
  </rcc>
  <rcc rId="5211" sId="10">
    <oc r="BE50">
      <f>SUM(BE51:BE82)</f>
    </oc>
    <nc r="BE50">
      <f>SUM(BE51:BE82)</f>
    </nc>
  </rcc>
  <rcc rId="5212" sId="10">
    <oc r="BF50">
      <f>SUM(BF51:BF82)</f>
    </oc>
    <nc r="BF50">
      <f>SUM(BF51:BF82)</f>
    </nc>
  </rcc>
  <rcc rId="5213" sId="10">
    <oc r="BG50">
      <f>SUM(BG51:BG82)</f>
    </oc>
    <nc r="BG50">
      <f>SUM(BG51:BG82)</f>
    </nc>
  </rcc>
  <rcc rId="5214" sId="10">
    <oc r="BH50">
      <f>SUM(BH51:BH82)</f>
    </oc>
    <nc r="BH50">
      <f>SUM(BH51:BH82)</f>
    </nc>
  </rcc>
  <rcc rId="5215" sId="10">
    <oc r="BI50">
      <f>SUM(BI51:BI82)</f>
    </oc>
    <nc r="BI50">
      <f>SUM(BI51:BI82)</f>
    </nc>
  </rcc>
  <rcc rId="5216" sId="10">
    <oc r="BJ50">
      <f>SUM(BJ51:BJ82)</f>
    </oc>
    <nc r="BJ50">
      <f>SUM(BJ51:BJ82)</f>
    </nc>
  </rcc>
  <rcc rId="5217" sId="10">
    <oc r="BK50">
      <f>SUM(BK51:BK82)</f>
    </oc>
    <nc r="BK50">
      <f>SUM(BK51:BK82)</f>
    </nc>
  </rcc>
  <rcc rId="5218" sId="10">
    <oc r="BL50">
      <f>SUM(BL51:BL82)</f>
    </oc>
    <nc r="BL50">
      <f>SUM(BL51:BL82)</f>
    </nc>
  </rcc>
  <rcc rId="5219" sId="10">
    <oc r="BM50">
      <f>SUM(BM51:BM82)</f>
    </oc>
    <nc r="BM50">
      <f>SUM(BM51:BM82)</f>
    </nc>
  </rcc>
  <rcc rId="5220" sId="10">
    <oc r="BN50">
      <f>SUM(BN51:BN82)</f>
    </oc>
    <nc r="BN50">
      <f>SUM(BN51:BN82)</f>
    </nc>
  </rcc>
  <rcc rId="5221" sId="10">
    <oc r="D49">
      <f>D50+D83</f>
    </oc>
    <nc r="D49">
      <f>D50+D83</f>
    </nc>
  </rcc>
  <rcc rId="5222" sId="10">
    <oc r="E49">
      <f>E50+E83</f>
    </oc>
    <nc r="E49">
      <f>E50+E83</f>
    </nc>
  </rcc>
  <rcc rId="5223" sId="10">
    <oc r="F49">
      <f>F50+F83</f>
    </oc>
    <nc r="F49">
      <f>F50+F83</f>
    </nc>
  </rcc>
  <rcc rId="5224" sId="10">
    <oc r="G49">
      <f>G50+G83</f>
    </oc>
    <nc r="G49">
      <f>G50+G83</f>
    </nc>
  </rcc>
  <rcc rId="5225" sId="10">
    <oc r="H49">
      <f>H50+H83</f>
    </oc>
    <nc r="H49">
      <f>H50+H83</f>
    </nc>
  </rcc>
  <rcc rId="5226" sId="10">
    <oc r="I49">
      <f>I50+I83</f>
    </oc>
    <nc r="I49">
      <f>I50+I83</f>
    </nc>
  </rcc>
  <rcc rId="5227" sId="10">
    <oc r="J49">
      <f>J50+J83</f>
    </oc>
    <nc r="J49">
      <f>J50+J83</f>
    </nc>
  </rcc>
  <rcc rId="5228" sId="10">
    <oc r="K49">
      <f>K50+K83</f>
    </oc>
    <nc r="K49">
      <f>K50+K83</f>
    </nc>
  </rcc>
  <rcc rId="5229" sId="10">
    <oc r="L49">
      <f>L50+L83</f>
    </oc>
    <nc r="L49">
      <f>L50+L83</f>
    </nc>
  </rcc>
  <rcc rId="5230" sId="10">
    <oc r="M49">
      <f>M50+M83</f>
    </oc>
    <nc r="M49">
      <f>M50+M83</f>
    </nc>
  </rcc>
  <rcc rId="5231" sId="10">
    <oc r="N49">
      <f>N50+N83</f>
    </oc>
    <nc r="N49">
      <f>N50+N83</f>
    </nc>
  </rcc>
  <rcc rId="5232" sId="10">
    <oc r="O49">
      <f>O50+O83</f>
    </oc>
    <nc r="O49">
      <f>O50+O83</f>
    </nc>
  </rcc>
  <rcc rId="5233" sId="10">
    <oc r="P49">
      <f>P50+P83</f>
    </oc>
    <nc r="P49">
      <f>P50+P83</f>
    </nc>
  </rcc>
  <rcc rId="5234" sId="10">
    <oc r="Q49">
      <f>Q50+Q83</f>
    </oc>
    <nc r="Q49">
      <f>Q50+Q83</f>
    </nc>
  </rcc>
  <rcc rId="5235" sId="10">
    <oc r="R49">
      <f>R50+R83</f>
    </oc>
    <nc r="R49">
      <f>R50+R83</f>
    </nc>
  </rcc>
  <rcc rId="5236" sId="10">
    <oc r="S49">
      <f>S50+S83</f>
    </oc>
    <nc r="S49">
      <f>S50+S83</f>
    </nc>
  </rcc>
  <rcc rId="5237" sId="10">
    <oc r="T49">
      <f>T50+T83</f>
    </oc>
    <nc r="T49">
      <f>T50+T83</f>
    </nc>
  </rcc>
  <rcc rId="5238" sId="10">
    <oc r="U49">
      <f>U50+U83</f>
    </oc>
    <nc r="U49">
      <f>U50+U83</f>
    </nc>
  </rcc>
  <rcc rId="5239" sId="10">
    <oc r="V49">
      <f>V50+V83</f>
    </oc>
    <nc r="V49">
      <f>V50+V83</f>
    </nc>
  </rcc>
  <rcc rId="5240" sId="10">
    <oc r="W49">
      <f>W50+W83</f>
    </oc>
    <nc r="W49">
      <f>W50+W83</f>
    </nc>
  </rcc>
  <rcc rId="5241" sId="10">
    <oc r="X49">
      <f>X50+X83</f>
    </oc>
    <nc r="X49">
      <f>X50+X83</f>
    </nc>
  </rcc>
  <rcc rId="5242" sId="10">
    <oc r="Y49">
      <f>Y50+Y83</f>
    </oc>
    <nc r="Y49">
      <f>Y50+Y83</f>
    </nc>
  </rcc>
  <rcc rId="5243" sId="10">
    <oc r="Z49">
      <f>Z50+Z83</f>
    </oc>
    <nc r="Z49">
      <f>Z50+Z83</f>
    </nc>
  </rcc>
  <rcc rId="5244" sId="10">
    <oc r="AA49">
      <f>AA50+AA83</f>
    </oc>
    <nc r="AA49">
      <f>AA50+AA83</f>
    </nc>
  </rcc>
  <rcc rId="5245" sId="10">
    <oc r="AB49">
      <f>AB50+AB83</f>
    </oc>
    <nc r="AB49">
      <f>AB50+AB83</f>
    </nc>
  </rcc>
  <rcc rId="5246" sId="10">
    <oc r="AC49">
      <f>AC50+AC83</f>
    </oc>
    <nc r="AC49">
      <f>AC50+AC83</f>
    </nc>
  </rcc>
  <rcc rId="5247" sId="10">
    <oc r="AD49">
      <f>AD50+AD83</f>
    </oc>
    <nc r="AD49">
      <f>AD50+AD83</f>
    </nc>
  </rcc>
  <rcc rId="5248" sId="10">
    <oc r="AE49">
      <f>AE50+AE83</f>
    </oc>
    <nc r="AE49">
      <f>AE50+AE83</f>
    </nc>
  </rcc>
  <rcc rId="5249" sId="10">
    <oc r="AF49">
      <f>AF50+AF83</f>
    </oc>
    <nc r="AF49">
      <f>AF50+AF83</f>
    </nc>
  </rcc>
  <rcc rId="5250" sId="10">
    <oc r="AG49">
      <f>AG50+AG83</f>
    </oc>
    <nc r="AG49">
      <f>AG50+AG83</f>
    </nc>
  </rcc>
  <rcc rId="5251" sId="10">
    <oc r="AH49">
      <f>AH50+AH83</f>
    </oc>
    <nc r="AH49">
      <f>AH50+AH83</f>
    </nc>
  </rcc>
  <rcc rId="5252" sId="10">
    <oc r="AI49">
      <f>AI50+AI83</f>
    </oc>
    <nc r="AI49">
      <f>AI50+AI83</f>
    </nc>
  </rcc>
  <rcc rId="5253" sId="10">
    <oc r="AJ49">
      <f>AJ50+AJ83</f>
    </oc>
    <nc r="AJ49">
      <f>AJ50+AJ83</f>
    </nc>
  </rcc>
  <rcc rId="5254" sId="10">
    <oc r="AK49">
      <f>AK50+AK83</f>
    </oc>
    <nc r="AK49">
      <f>AK50+AK83</f>
    </nc>
  </rcc>
  <rcc rId="5255" sId="10">
    <oc r="AL49">
      <f>AL50+AL83</f>
    </oc>
    <nc r="AL49">
      <f>AL50+AL83</f>
    </nc>
  </rcc>
  <rcc rId="5256" sId="10">
    <oc r="AM49">
      <f>AM50+AM83</f>
    </oc>
    <nc r="AM49">
      <f>AM50+AM83</f>
    </nc>
  </rcc>
  <rcc rId="5257" sId="10">
    <oc r="AN49">
      <f>AN50+AN83</f>
    </oc>
    <nc r="AN49">
      <f>AN50+AN83</f>
    </nc>
  </rcc>
  <rcc rId="5258" sId="10">
    <oc r="AO49">
      <f>AO50+AO83</f>
    </oc>
    <nc r="AO49">
      <f>AO50+AO83</f>
    </nc>
  </rcc>
  <rcc rId="5259" sId="10">
    <oc r="AP49">
      <f>AP50+AP83</f>
    </oc>
    <nc r="AP49">
      <f>AP50+AP83</f>
    </nc>
  </rcc>
  <rcc rId="5260" sId="10">
    <oc r="AQ49">
      <f>AQ50+AQ83</f>
    </oc>
    <nc r="AQ49">
      <f>AQ50+AQ83</f>
    </nc>
  </rcc>
  <rcc rId="5261" sId="10">
    <oc r="AR49">
      <f>AR50+AR83</f>
    </oc>
    <nc r="AR49">
      <f>AR50+AR83</f>
    </nc>
  </rcc>
  <rcc rId="5262" sId="10">
    <oc r="AS49">
      <f>AS50+AS83</f>
    </oc>
    <nc r="AS49">
      <f>AS50+AS83</f>
    </nc>
  </rcc>
  <rcc rId="5263" sId="10">
    <oc r="AT49">
      <f>AT50+AT83</f>
    </oc>
    <nc r="AT49">
      <f>AT50+AT83</f>
    </nc>
  </rcc>
  <rcc rId="5264" sId="10">
    <oc r="AU49">
      <f>AU50+AU83</f>
    </oc>
    <nc r="AU49">
      <f>AU50+AU83</f>
    </nc>
  </rcc>
  <rcc rId="5265" sId="10">
    <oc r="AV49">
      <f>AV50+AV83</f>
    </oc>
    <nc r="AV49">
      <f>AV50+AV83</f>
    </nc>
  </rcc>
  <rcc rId="5266" sId="10">
    <oc r="AW49">
      <f>AW50+AW83</f>
    </oc>
    <nc r="AW49">
      <f>AW50+AW83</f>
    </nc>
  </rcc>
  <rcc rId="5267" sId="10">
    <oc r="AX49">
      <f>AX50+AX83</f>
    </oc>
    <nc r="AX49">
      <f>AX50+AX83</f>
    </nc>
  </rcc>
  <rcc rId="5268" sId="10">
    <oc r="AY49">
      <f>AY50+AY83</f>
    </oc>
    <nc r="AY49">
      <f>AY50+AY83</f>
    </nc>
  </rcc>
  <rcc rId="5269" sId="10">
    <oc r="AZ49">
      <f>AZ50+AZ83</f>
    </oc>
    <nc r="AZ49">
      <f>AZ50+AZ83</f>
    </nc>
  </rcc>
  <rcc rId="5270" sId="10">
    <oc r="BA49">
      <f>BA50+BA83</f>
    </oc>
    <nc r="BA49">
      <f>BA50+BA83</f>
    </nc>
  </rcc>
  <rcc rId="5271" sId="10">
    <oc r="BB49">
      <f>BB50+BB83</f>
    </oc>
    <nc r="BB49">
      <f>BB50+BB83</f>
    </nc>
  </rcc>
  <rcc rId="5272" sId="10">
    <oc r="BC49">
      <f>BC50+BC83</f>
    </oc>
    <nc r="BC49">
      <f>BC50+BC83</f>
    </nc>
  </rcc>
  <rcc rId="5273" sId="10">
    <oc r="BD49">
      <f>BD50+BD83</f>
    </oc>
    <nc r="BD49">
      <f>BD50+BD83</f>
    </nc>
  </rcc>
  <rcc rId="5274" sId="10">
    <oc r="BE49">
      <f>BE50+BE83</f>
    </oc>
    <nc r="BE49">
      <f>BE50+BE83</f>
    </nc>
  </rcc>
  <rcc rId="5275" sId="10">
    <oc r="BF49">
      <f>BF50+BF83</f>
    </oc>
    <nc r="BF49">
      <f>BF50+BF83</f>
    </nc>
  </rcc>
  <rcc rId="5276" sId="10">
    <oc r="BG49">
      <f>BG50+BG83</f>
    </oc>
    <nc r="BG49">
      <f>BG50+BG83</f>
    </nc>
  </rcc>
  <rcc rId="5277" sId="10">
    <oc r="BH49">
      <f>BH50+BH83</f>
    </oc>
    <nc r="BH49">
      <f>BH50+BH83</f>
    </nc>
  </rcc>
  <rcc rId="5278" sId="10">
    <oc r="BI49">
      <f>BI50+BI83</f>
    </oc>
    <nc r="BI49">
      <f>BI50+BI83</f>
    </nc>
  </rcc>
  <rcc rId="5279" sId="10">
    <oc r="BJ49">
      <f>BJ50+BJ83</f>
    </oc>
    <nc r="BJ49">
      <f>BJ50+BJ83</f>
    </nc>
  </rcc>
  <rcc rId="5280" sId="10">
    <oc r="BK49">
      <f>BK50+BK83</f>
    </oc>
    <nc r="BK49">
      <f>BK50+BK83</f>
    </nc>
  </rcc>
  <rcc rId="5281" sId="10">
    <oc r="BL49">
      <f>BL50+BL83</f>
    </oc>
    <nc r="BL49">
      <f>BL50+BL83</f>
    </nc>
  </rcc>
  <rcc rId="5282" sId="10">
    <oc r="BM49">
      <f>BM50+BM83</f>
    </oc>
    <nc r="BM49">
      <f>BM50+BM83</f>
    </nc>
  </rcc>
  <rcc rId="5283" sId="10">
    <oc r="BN49">
      <f>BN50+BN83</f>
    </oc>
    <nc r="BN49">
      <f>BN50+BN83</f>
    </nc>
  </rcc>
  <rcc rId="5284" sId="10">
    <oc r="BO49">
      <f>BO50+BO83</f>
    </oc>
    <nc r="BO49">
      <f>BO50+BO83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85" sId="8">
    <oc r="BH49">
      <f>SUM(BH50:BH81)</f>
    </oc>
    <nc r="BH49">
      <f>SUM(BH50:BH81)</f>
    </nc>
  </rcc>
  <rcc rId="5286" sId="8">
    <oc r="E49">
      <f>SUM(E50:E73)</f>
    </oc>
    <nc r="E49">
      <f>SUM(E50:E81)</f>
    </nc>
  </rcc>
  <rcc rId="5287" sId="8">
    <oc r="F49">
      <f>SUM(F50:F73)</f>
    </oc>
    <nc r="F49">
      <f>SUM(F50:F81)</f>
    </nc>
  </rcc>
  <rcc rId="5288" sId="8">
    <oc r="G49">
      <f>SUM(G50:G73)</f>
    </oc>
    <nc r="G49">
      <f>SUM(G50:G81)</f>
    </nc>
  </rcc>
  <rcc rId="5289" sId="8">
    <oc r="H49">
      <f>SUM(H50:H73)</f>
    </oc>
    <nc r="H49">
      <f>SUM(H50:H81)</f>
    </nc>
  </rcc>
  <rcc rId="5290" sId="8">
    <oc r="I49">
      <f>SUM(I50:I73)</f>
    </oc>
    <nc r="I49">
      <f>SUM(I50:I81)</f>
    </nc>
  </rcc>
  <rcc rId="5291" sId="8">
    <oc r="J49">
      <f>SUM(J50:J73)</f>
    </oc>
    <nc r="J49">
      <f>SUM(J50:J81)</f>
    </nc>
  </rcc>
  <rcc rId="5292" sId="8">
    <oc r="K49">
      <f>SUM(K50:K73)</f>
    </oc>
    <nc r="K49">
      <f>SUM(K50:K81)</f>
    </nc>
  </rcc>
  <rcc rId="5293" sId="8">
    <oc r="L49">
      <f>SUM(L50:L73)</f>
    </oc>
    <nc r="L49">
      <f>SUM(L50:L81)</f>
    </nc>
  </rcc>
  <rcc rId="5294" sId="8">
    <oc r="M49">
      <f>SUM(M50:M73)</f>
    </oc>
    <nc r="M49">
      <f>SUM(M50:M81)</f>
    </nc>
  </rcc>
  <rcc rId="5295" sId="8">
    <oc r="N49">
      <f>SUM(N50:N81)</f>
    </oc>
    <nc r="N49">
      <f>SUM(N50:N81)</f>
    </nc>
  </rcc>
  <rcc rId="5296" sId="8">
    <oc r="O49">
      <f>SUM(O50:O81)</f>
    </oc>
    <nc r="O49">
      <f>SUM(O50:O81)</f>
    </nc>
  </rcc>
  <rcc rId="5297" sId="8">
    <oc r="P49">
      <f>SUM(P50:P81)</f>
    </oc>
    <nc r="P49">
      <f>SUM(P50:P81)</f>
    </nc>
  </rcc>
  <rcc rId="5298" sId="8">
    <oc r="Q49">
      <f>SUM(Q50:Q81)</f>
    </oc>
    <nc r="Q49">
      <f>SUM(Q50:Q81)</f>
    </nc>
  </rcc>
  <rcc rId="5299" sId="8">
    <oc r="R49">
      <f>SUM(R50:R81)</f>
    </oc>
    <nc r="R49">
      <f>SUM(R50:R81)</f>
    </nc>
  </rcc>
  <rcc rId="5300" sId="8">
    <oc r="S49">
      <f>SUM(S50:S81)</f>
    </oc>
    <nc r="S49">
      <f>SUM(S50:S81)</f>
    </nc>
  </rcc>
  <rcc rId="5301" sId="8">
    <oc r="T49">
      <f>SUM(T50:T81)</f>
    </oc>
    <nc r="T49">
      <f>SUM(T50:T81)</f>
    </nc>
  </rcc>
  <rcc rId="5302" sId="8">
    <oc r="U49">
      <f>SUM(U50:U81)</f>
    </oc>
    <nc r="U49">
      <f>SUM(U50:U81)</f>
    </nc>
  </rcc>
  <rcc rId="5303" sId="8">
    <oc r="V49">
      <f>SUM(V50:V81)</f>
    </oc>
    <nc r="V49">
      <f>SUM(V50:V81)</f>
    </nc>
  </rcc>
  <rcc rId="5304" sId="8">
    <oc r="W49">
      <f>SUM(W50:W81)</f>
    </oc>
    <nc r="W49">
      <f>SUM(W50:W81)</f>
    </nc>
  </rcc>
  <rcc rId="5305" sId="8">
    <oc r="X49">
      <f>SUM(X50:X81)</f>
    </oc>
    <nc r="X49">
      <f>SUM(X50:X81)</f>
    </nc>
  </rcc>
  <rcc rId="5306" sId="8">
    <oc r="Y49">
      <f>SUM(Y50:Y81)</f>
    </oc>
    <nc r="Y49">
      <f>SUM(Y50:Y81)</f>
    </nc>
  </rcc>
  <rcc rId="5307" sId="8">
    <oc r="Z49">
      <f>SUM(Z50:Z81)</f>
    </oc>
    <nc r="Z49">
      <f>SUM(Z50:Z81)</f>
    </nc>
  </rcc>
  <rcc rId="5308" sId="8">
    <oc r="AA49">
      <f>SUM(AA50:AA81)</f>
    </oc>
    <nc r="AA49">
      <f>SUM(AA50:AA81)</f>
    </nc>
  </rcc>
  <rcc rId="5309" sId="8">
    <oc r="AB49">
      <f>SUM(AB50:AB81)</f>
    </oc>
    <nc r="AB49">
      <f>SUM(AB50:AB81)</f>
    </nc>
  </rcc>
  <rcc rId="5310" sId="8">
    <oc r="AC49">
      <f>SUM(AC50:AC81)</f>
    </oc>
    <nc r="AC49">
      <f>SUM(AC50:AC81)</f>
    </nc>
  </rcc>
  <rcc rId="5311" sId="8">
    <oc r="AD49">
      <f>SUM(AD50:AD81)</f>
    </oc>
    <nc r="AD49">
      <f>SUM(AD50:AD81)</f>
    </nc>
  </rcc>
  <rcc rId="5312" sId="8">
    <oc r="AE49">
      <f>SUM(AE50:AE81)</f>
    </oc>
    <nc r="AE49">
      <f>SUM(AE50:AE81)</f>
    </nc>
  </rcc>
  <rcc rId="5313" sId="8">
    <oc r="AF49">
      <f>SUM(AF50:AF81)</f>
    </oc>
    <nc r="AF49">
      <f>SUM(AF50:AF81)</f>
    </nc>
  </rcc>
  <rcc rId="5314" sId="8">
    <oc r="AG49">
      <f>SUM(AG50:AG81)</f>
    </oc>
    <nc r="AG49">
      <f>SUM(AG50:AG81)</f>
    </nc>
  </rcc>
  <rcc rId="5315" sId="8">
    <oc r="AH49">
      <f>SUM(AH50:AH81)</f>
    </oc>
    <nc r="AH49">
      <f>SUM(AH50:AH81)</f>
    </nc>
  </rcc>
  <rcc rId="5316" sId="8">
    <oc r="AI49">
      <f>SUM(AI50:AI81)</f>
    </oc>
    <nc r="AI49">
      <f>SUM(AI50:AI81)</f>
    </nc>
  </rcc>
  <rcc rId="5317" sId="8">
    <oc r="AJ49">
      <f>SUM(AJ50:AJ81)</f>
    </oc>
    <nc r="AJ49">
      <f>SUM(AJ50:AJ81)</f>
    </nc>
  </rcc>
  <rcc rId="5318" sId="8">
    <oc r="AK49">
      <f>SUM(AK50:AK81)</f>
    </oc>
    <nc r="AK49">
      <f>SUM(AK50:AK81)</f>
    </nc>
  </rcc>
  <rcc rId="5319" sId="8">
    <oc r="AL49">
      <f>SUM(AL50:AL81)</f>
    </oc>
    <nc r="AL49">
      <f>SUM(AL50:AL81)</f>
    </nc>
  </rcc>
  <rcc rId="5320" sId="8">
    <oc r="AM49">
      <f>SUM(AM50:AM81)</f>
    </oc>
    <nc r="AM49">
      <f>SUM(AM50:AM81)</f>
    </nc>
  </rcc>
  <rcc rId="5321" sId="8">
    <oc r="AN49">
      <f>SUM(AN50:AN81)</f>
    </oc>
    <nc r="AN49">
      <f>SUM(AN50:AN81)</f>
    </nc>
  </rcc>
  <rcc rId="5322" sId="8">
    <oc r="AO49">
      <f>SUM(AO50:AO81)</f>
    </oc>
    <nc r="AO49">
      <f>SUM(AO50:AO81)</f>
    </nc>
  </rcc>
  <rcc rId="5323" sId="8">
    <oc r="AP49">
      <f>SUM(AP50:AP81)</f>
    </oc>
    <nc r="AP49">
      <f>SUM(AP50:AP81)</f>
    </nc>
  </rcc>
  <rcc rId="5324" sId="8">
    <oc r="AQ49">
      <f>SUM(AQ50:AQ81)</f>
    </oc>
    <nc r="AQ49">
      <f>SUM(AQ50:AQ81)</f>
    </nc>
  </rcc>
  <rcc rId="5325" sId="8">
    <oc r="AR49">
      <f>SUM(AR50:AR81)</f>
    </oc>
    <nc r="AR49">
      <f>SUM(AR50:AR81)</f>
    </nc>
  </rcc>
  <rcc rId="5326" sId="8">
    <oc r="AS49">
      <f>SUM(AS50:AS81)</f>
    </oc>
    <nc r="AS49">
      <f>SUM(AS50:AS81)</f>
    </nc>
  </rcc>
  <rcc rId="5327" sId="8">
    <oc r="AT49">
      <f>SUM(AT50:AT81)</f>
    </oc>
    <nc r="AT49">
      <f>SUM(AT50:AT81)</f>
    </nc>
  </rcc>
  <rcc rId="5328" sId="8">
    <oc r="AU49">
      <f>SUM(AU50:AU81)</f>
    </oc>
    <nc r="AU49">
      <f>SUM(AU50:AU81)</f>
    </nc>
  </rcc>
  <rcc rId="5329" sId="8">
    <oc r="AV49">
      <f>SUM(AV50:AV81)</f>
    </oc>
    <nc r="AV49">
      <f>SUM(AV50:AV81)</f>
    </nc>
  </rcc>
  <rcc rId="5330" sId="8">
    <oc r="AW49">
      <f>SUM(AW50:AW81)</f>
    </oc>
    <nc r="AW49">
      <f>SUM(AW50:AW81)</f>
    </nc>
  </rcc>
  <rcc rId="5331" sId="8">
    <oc r="AX49">
      <f>SUM(AX50:AX81)</f>
    </oc>
    <nc r="AX49">
      <f>SUM(AX50:AX81)</f>
    </nc>
  </rcc>
  <rcc rId="5332" sId="8">
    <oc r="AY49">
      <f>SUM(AY50:AY81)</f>
    </oc>
    <nc r="AY49">
      <f>SUM(AY50:AY81)</f>
    </nc>
  </rcc>
  <rcc rId="5333" sId="8">
    <oc r="AZ49">
      <f>SUM(AZ50:AZ81)</f>
    </oc>
    <nc r="AZ49">
      <f>SUM(AZ50:AZ81)</f>
    </nc>
  </rcc>
  <rcc rId="5334" sId="8">
    <oc r="BA49">
      <f>SUM(BA50:BA81)</f>
    </oc>
    <nc r="BA49">
      <f>SUM(BA50:BA81)</f>
    </nc>
  </rcc>
  <rcc rId="5335" sId="8">
    <oc r="BB49">
      <f>SUM(BB50:BB81)</f>
    </oc>
    <nc r="BB49">
      <f>SUM(BB50:BB81)</f>
    </nc>
  </rcc>
  <rcc rId="5336" sId="8">
    <oc r="BC49">
      <f>SUM(BC50:BC81)</f>
    </oc>
    <nc r="BC49">
      <f>SUM(BC50:BC81)</f>
    </nc>
  </rcc>
  <rcc rId="5337" sId="8">
    <oc r="BD49">
      <f>SUM(BD50:BD81)</f>
    </oc>
    <nc r="BD49">
      <f>SUM(BD50:BD81)</f>
    </nc>
  </rcc>
  <rcc rId="5338" sId="8">
    <oc r="BE49">
      <f>SUM(BE50:BE81)</f>
    </oc>
    <nc r="BE49">
      <f>SUM(BE50:BE81)</f>
    </nc>
  </rcc>
  <rcc rId="5339" sId="8">
    <oc r="BF49">
      <f>SUM(BF50:BF81)</f>
    </oc>
    <nc r="BF49">
      <f>SUM(BF50:BF81)</f>
    </nc>
  </rcc>
  <rcc rId="5340" sId="8">
    <oc r="BG49">
      <f>SUM(BG50:BG81)</f>
    </oc>
    <nc r="BG49">
      <f>SUM(BG50:BG81)</f>
    </nc>
  </rcc>
  <rcc rId="5341" sId="8">
    <oc r="F48">
      <f>F49+F82</f>
    </oc>
    <nc r="F48">
      <f>F49+F82</f>
    </nc>
  </rcc>
  <rcc rId="5342" sId="8">
    <oc r="G22">
      <f>SUM(G15:G21)</f>
    </oc>
    <nc r="G22">
      <f>SUM(G15:G21)</f>
    </nc>
  </rcc>
  <rcc rId="5343" sId="8">
    <oc r="H22">
      <f>SUM(H15:H21)</f>
    </oc>
    <nc r="H22">
      <f>SUM(H15:H21)</f>
    </nc>
  </rcc>
  <rcc rId="5344" sId="8">
    <oc r="I22">
      <f>SUM(I15:I21)</f>
    </oc>
    <nc r="I22">
      <f>SUM(I15:I21)</f>
    </nc>
  </rcc>
  <rcc rId="5345" sId="8">
    <oc r="J22">
      <f>SUM(J15:J21)</f>
    </oc>
    <nc r="J22">
      <f>SUM(J15:J21)</f>
    </nc>
  </rcc>
  <rcc rId="5346" sId="8">
    <oc r="K22">
      <f>SUM(K15:K21)</f>
    </oc>
    <nc r="K22">
      <f>SUM(K15:K21)</f>
    </nc>
  </rcc>
  <rcc rId="5347" sId="8">
    <oc r="L22">
      <f>SUM(L15:L21)</f>
    </oc>
    <nc r="L22">
      <f>SUM(L15:L21)</f>
    </nc>
  </rcc>
  <rcc rId="5348" sId="8">
    <oc r="M22">
      <f>SUM(M15:M21)</f>
    </oc>
    <nc r="M22">
      <f>SUM(M15:M21)</f>
    </nc>
  </rcc>
  <rcc rId="5349" sId="8">
    <oc r="N22">
      <f>SUM(N15:N21)</f>
    </oc>
    <nc r="N22">
      <f>SUM(N15:N21)</f>
    </nc>
  </rcc>
  <rcc rId="5350" sId="8">
    <oc r="O22">
      <f>SUM(O15:O21)</f>
    </oc>
    <nc r="O22">
      <f>SUM(O15:O21)</f>
    </nc>
  </rcc>
  <rcc rId="5351" sId="8">
    <oc r="P22">
      <f>SUM(P15:P21)</f>
    </oc>
    <nc r="P22">
      <f>SUM(P15:P21)</f>
    </nc>
  </rcc>
  <rcc rId="5352" sId="8">
    <oc r="Q22">
      <f>SUM(Q15:Q21)</f>
    </oc>
    <nc r="Q22">
      <f>SUM(Q15:Q21)</f>
    </nc>
  </rcc>
  <rcc rId="5353" sId="8">
    <oc r="R22">
      <f>SUM(R15:R21)</f>
    </oc>
    <nc r="R22">
      <f>SUM(R15:R21)</f>
    </nc>
  </rcc>
  <rcc rId="5354" sId="8">
    <oc r="S22">
      <f>SUM(S15:S21)</f>
    </oc>
    <nc r="S22">
      <f>SUM(S15:S21)</f>
    </nc>
  </rcc>
  <rcc rId="5355" sId="8">
    <oc r="T22">
      <f>SUM(T15:T21)</f>
    </oc>
    <nc r="T22">
      <f>SUM(T15:T21)</f>
    </nc>
  </rcc>
  <rcc rId="5356" sId="8">
    <oc r="U22">
      <f>SUM(U15:U21)</f>
    </oc>
    <nc r="U22">
      <f>SUM(U15:U21)</f>
    </nc>
  </rcc>
  <rcc rId="5357" sId="8">
    <oc r="V22">
      <f>SUM(V15:V21)</f>
    </oc>
    <nc r="V22">
      <f>SUM(V15:V21)</f>
    </nc>
  </rcc>
  <rcc rId="5358" sId="8">
    <oc r="W22">
      <f>SUM(W15:W21)</f>
    </oc>
    <nc r="W22">
      <f>SUM(W15:W21)</f>
    </nc>
  </rcc>
  <rcc rId="5359" sId="8">
    <oc r="X22">
      <f>SUM(X15:X21)</f>
    </oc>
    <nc r="X22">
      <f>SUM(X15:X21)</f>
    </nc>
  </rcc>
  <rcc rId="5360" sId="8">
    <oc r="Y22">
      <f>SUM(Y15:Y21)</f>
    </oc>
    <nc r="Y22">
      <f>SUM(Y15:Y21)</f>
    </nc>
  </rcc>
  <rcc rId="5361" sId="8">
    <oc r="Z22">
      <f>SUM(Z15:Z21)</f>
    </oc>
    <nc r="Z22">
      <f>SUM(Z15:Z21)</f>
    </nc>
  </rcc>
  <rcc rId="5362" sId="8">
    <oc r="AA22">
      <f>SUM(AA15:AA21)</f>
    </oc>
    <nc r="AA22">
      <f>SUM(AA15:AA21)</f>
    </nc>
  </rcc>
  <rcc rId="5363" sId="8">
    <oc r="AB22">
      <f>SUM(AB15:AB21)</f>
    </oc>
    <nc r="AB22">
      <f>SUM(AB15:AB21)</f>
    </nc>
  </rcc>
  <rcc rId="5364" sId="8">
    <oc r="AC22">
      <f>SUM(AC15:AC21)</f>
    </oc>
    <nc r="AC22">
      <f>SUM(AC15:AC21)</f>
    </nc>
  </rcc>
  <rcc rId="5365" sId="8">
    <oc r="AD22">
      <f>SUM(AD15:AD21)</f>
    </oc>
    <nc r="AD22">
      <f>SUM(AD15:AD21)</f>
    </nc>
  </rcc>
  <rcc rId="5366" sId="8">
    <oc r="AE22">
      <f>SUM(AE15:AE21)</f>
    </oc>
    <nc r="AE22">
      <f>SUM(AE15:AE21)</f>
    </nc>
  </rcc>
  <rcc rId="5367" sId="8">
    <oc r="AF22">
      <f>SUM(AF15:AF21)</f>
    </oc>
    <nc r="AF22">
      <f>SUM(AF15:AF21)</f>
    </nc>
  </rcc>
  <rcc rId="5368" sId="8">
    <oc r="AG22">
      <f>SUM(AG15:AG21)</f>
    </oc>
    <nc r="AG22">
      <f>SUM(AG15:AG21)</f>
    </nc>
  </rcc>
  <rcc rId="5369" sId="8">
    <oc r="AH22">
      <f>SUM(AH15:AH21)</f>
    </oc>
    <nc r="AH22">
      <f>SUM(AH15:AH21)</f>
    </nc>
  </rcc>
  <rcc rId="5370" sId="8">
    <oc r="AI22">
      <f>SUM(AI15:AI21)</f>
    </oc>
    <nc r="AI22">
      <f>SUM(AI15:AI21)</f>
    </nc>
  </rcc>
  <rcc rId="5371" sId="8">
    <oc r="AJ22">
      <f>SUM(AJ15:AJ21)</f>
    </oc>
    <nc r="AJ22">
      <f>SUM(AJ15:AJ21)</f>
    </nc>
  </rcc>
  <rcc rId="5372" sId="8">
    <oc r="AK22">
      <f>SUM(AK15:AK21)</f>
    </oc>
    <nc r="AK22">
      <f>SUM(AK15:AK21)</f>
    </nc>
  </rcc>
  <rcc rId="5373" sId="8">
    <oc r="AL22">
      <f>SUM(AL15:AL21)</f>
    </oc>
    <nc r="AL22">
      <f>SUM(AL15:AL21)</f>
    </nc>
  </rcc>
  <rcc rId="5374" sId="8">
    <oc r="AM22">
      <f>SUM(AM15:AM21)</f>
    </oc>
    <nc r="AM22">
      <f>SUM(AM15:AM21)</f>
    </nc>
  </rcc>
  <rcc rId="5375" sId="8">
    <oc r="AN22">
      <f>SUM(AN15:AN21)</f>
    </oc>
    <nc r="AN22">
      <f>SUM(AN15:AN21)</f>
    </nc>
  </rcc>
  <rcc rId="5376" sId="8">
    <oc r="AO22">
      <f>SUM(AO15:AO21)</f>
    </oc>
    <nc r="AO22">
      <f>SUM(AO15:AO21)</f>
    </nc>
  </rcc>
  <rcc rId="5377" sId="8">
    <oc r="AP22">
      <f>SUM(AP15:AP21)</f>
    </oc>
    <nc r="AP22">
      <f>SUM(AP15:AP21)</f>
    </nc>
  </rcc>
  <rcc rId="5378" sId="8">
    <oc r="AQ22">
      <f>SUM(AQ15:AQ21)</f>
    </oc>
    <nc r="AQ22">
      <f>SUM(AQ15:AQ21)</f>
    </nc>
  </rcc>
  <rcc rId="5379" sId="8">
    <oc r="AR22">
      <f>SUM(AR15:AR21)</f>
    </oc>
    <nc r="AR22">
      <f>SUM(AR15:AR21)</f>
    </nc>
  </rcc>
  <rcc rId="5380" sId="8">
    <oc r="AS22">
      <f>SUM(AS15:AS21)</f>
    </oc>
    <nc r="AS22">
      <f>SUM(AS15:AS21)</f>
    </nc>
  </rcc>
  <rcc rId="5381" sId="8">
    <oc r="AT22">
      <f>SUM(AT15:AT21)</f>
    </oc>
    <nc r="AT22">
      <f>SUM(AT15:AT21)</f>
    </nc>
  </rcc>
  <rcc rId="5382" sId="8">
    <oc r="AU22">
      <f>SUM(AU15:AU21)</f>
    </oc>
    <nc r="AU22">
      <f>SUM(AU15:AU21)</f>
    </nc>
  </rcc>
  <rcc rId="5383" sId="8">
    <oc r="AV22">
      <f>SUM(AV15:AV21)</f>
    </oc>
    <nc r="AV22">
      <f>SUM(AV15:AV21)</f>
    </nc>
  </rcc>
  <rcc rId="5384" sId="8">
    <oc r="AW22">
      <f>SUM(AW15:AW21)</f>
    </oc>
    <nc r="AW22">
      <f>SUM(AW15:AW21)</f>
    </nc>
  </rcc>
  <rcc rId="5385" sId="8">
    <oc r="AX22">
      <f>SUM(AX15:AX21)</f>
    </oc>
    <nc r="AX22">
      <f>SUM(AX15:AX21)</f>
    </nc>
  </rcc>
  <rcc rId="5386" sId="8">
    <oc r="AY22">
      <f>SUM(AY15:AY21)</f>
    </oc>
    <nc r="AY22">
      <f>SUM(AY15:AY21)</f>
    </nc>
  </rcc>
  <rcc rId="5387" sId="8">
    <oc r="AZ22">
      <f>SUM(AZ15:AZ21)</f>
    </oc>
    <nc r="AZ22">
      <f>SUM(AZ15:AZ21)</f>
    </nc>
  </rcc>
  <rcc rId="5388" sId="8">
    <oc r="BA22">
      <f>SUM(BA15:BA21)</f>
    </oc>
    <nc r="BA22">
      <f>SUM(BA15:BA21)</f>
    </nc>
  </rcc>
  <rcc rId="5389" sId="8">
    <oc r="BB22">
      <f>SUM(BB15:BB21)</f>
    </oc>
    <nc r="BB22">
      <f>SUM(BB15:BB21)</f>
    </nc>
  </rcc>
  <rcc rId="5390" sId="8">
    <oc r="BC22">
      <f>SUM(BC15:BC21)</f>
    </oc>
    <nc r="BC22">
      <f>SUM(BC15:BC21)</f>
    </nc>
  </rcc>
  <rcc rId="5391" sId="8">
    <oc r="BD22">
      <f>SUM(BD15:BD21)</f>
    </oc>
    <nc r="BD22">
      <f>SUM(BD15:BD21)</f>
    </nc>
  </rcc>
  <rcc rId="5392" sId="8">
    <oc r="BE22">
      <f>SUM(BE15:BE21)</f>
    </oc>
    <nc r="BE22">
      <f>SUM(BE15:BE21)</f>
    </nc>
  </rcc>
  <rcc rId="5393" sId="8">
    <oc r="BF22">
      <f>SUM(BF15:BF21)</f>
    </oc>
    <nc r="BF22">
      <f>SUM(BF15:BF21)</f>
    </nc>
  </rcc>
  <rcc rId="5394" sId="8">
    <oc r="BG22">
      <f>SUM(BG15:BG21)</f>
    </oc>
    <nc r="BG22">
      <f>SUM(BG15:BG21)</f>
    </nc>
  </rcc>
  <rcc rId="5395" sId="8">
    <oc r="BH22">
      <f>SUM(BH15:BH21)</f>
    </oc>
    <nc r="BH22">
      <f>SUM(BH15:BH21)</f>
    </nc>
  </rcc>
  <ris rId="5396" sheetId="12" name="[Приложение к Проекту инвестиционной программы ООО Энергосеть 2025-2029 гг_версия 1510_корректировка.xlsx]Лист1" sheetPosition="11"/>
  <rfmt sheetId="12" sqref="F6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7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8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9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0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1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2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3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4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5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6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7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8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9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0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1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2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3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4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5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6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7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8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9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0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1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2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3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4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5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6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7" start="0" length="0">
    <dxf>
      <font>
        <sz val="12"/>
        <color auto="1"/>
        <name val="Times New Roman"/>
        <scheme val="none"/>
      </font>
      <numFmt numFmtId="2" formatCode="0.00"/>
      <fill>
        <patternFill patternType="solid">
          <bgColor theme="0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97" sId="10" numFmtId="4">
    <oc r="Y56">
      <v>0</v>
    </oc>
    <nc r="Y56">
      <v>1.0900000000000001</v>
    </nc>
  </rcc>
  <rcc rId="5398" sId="8" odxf="1" dxf="1" numFmtId="4">
    <nc r="W5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9" sId="8" odxf="1" dxf="1" numFmtId="4">
    <nc r="W5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0" sId="8" odxf="1" dxf="1" numFmtId="4">
    <nc r="W5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1" sId="8" odxf="1" dxf="1" numFmtId="4">
    <nc r="W5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2" sId="8" odxf="1" dxf="1" numFmtId="4">
    <nc r="W58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3" sId="8" odxf="1" dxf="1" numFmtId="4">
    <nc r="W59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4" sId="8" odxf="1" dxf="1" numFmtId="4">
    <nc r="Z5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5" sId="8" odxf="1" dxf="1" numFmtId="4">
    <nc r="Z5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6" sId="8" odxf="1" dxf="1" numFmtId="4">
    <nc r="Z5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7" sId="8" odxf="1" dxf="1" numFmtId="4">
    <nc r="Z5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8" sId="8" odxf="1" dxf="1" numFmtId="4">
    <nc r="Z58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9" sId="8" odxf="1" dxf="1" numFmtId="4">
    <nc r="Z59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0" sId="8" odxf="1" dxf="1" numFmtId="4">
    <nc r="AE62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1" sId="8" odxf="1" dxf="1" numFmtId="4">
    <nc r="AE63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2" sId="8" odxf="1" dxf="1" numFmtId="4">
    <nc r="AE6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3" sId="8" odxf="1" dxf="1" numFmtId="4">
    <nc r="AE6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4" sId="8" odxf="1" dxf="1" numFmtId="4">
    <nc r="AH62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5" sId="8" odxf="1" dxf="1" numFmtId="4">
    <nc r="AH63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6" sId="8" odxf="1" dxf="1" numFmtId="4">
    <nc r="AH64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7" sId="8" odxf="1" dxf="1" numFmtId="4">
    <nc r="AH65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8" sId="8" odxf="1" dxf="1" numFmtId="4">
    <nc r="AM6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9" sId="8" odxf="1" dxf="1" numFmtId="4">
    <nc r="AM6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0" sId="8" odxf="1" dxf="1" numFmtId="4">
    <nc r="AM68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1" sId="8" odxf="1" dxf="1" numFmtId="4">
    <nc r="AM69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2" sId="8" odxf="1" dxf="1" numFmtId="4">
    <nc r="AP66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3" sId="8" odxf="1" dxf="1" numFmtId="4">
    <nc r="AP67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4" sId="8" odxf="1" dxf="1" numFmtId="4">
    <nc r="AP68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5" sId="8" odxf="1" dxf="1" numFmtId="4">
    <nc r="AP69">
      <v>0</v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69" formatCode="#,##0.00_ ;\-#,##0.00\ 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C68BDD2-F512-4524-8E29-BBFD503F0B23}" action="delete"/>
  <rcv guid="{FC68BDD2-F512-4524-8E29-BBFD503F0B23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6" sId="11" numFmtId="4">
    <oc r="C37">
      <v>0</v>
    </oc>
    <nc r="C37">
      <f>C38</f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:XFD1048576">
    <dxf>
      <fill>
        <patternFill patternType="none">
          <bgColor auto="1"/>
        </patternFill>
      </fill>
    </dxf>
  </rfmt>
  <rcv guid="{FC68BDD2-F512-4524-8E29-BBFD503F0B23}" action="delete"/>
  <rcv guid="{FC68BDD2-F512-4524-8E29-BBFD503F0B23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:XFD1048576">
    <dxf>
      <fill>
        <patternFill patternType="none">
          <bgColor auto="1"/>
        </patternFill>
      </fill>
    </dxf>
  </rfmt>
  <rcv guid="{FC68BDD2-F512-4524-8E29-BBFD503F0B23}" action="delete"/>
  <rcv guid="{FC68BDD2-F512-4524-8E29-BBFD503F0B23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:XFD1048576">
    <dxf>
      <fill>
        <patternFill patternType="none">
          <bgColor auto="1"/>
        </patternFill>
      </fill>
    </dxf>
  </rfmt>
  <rcv guid="{FC68BDD2-F512-4524-8E29-BBFD503F0B23}" action="delete"/>
  <rcv guid="{FC68BDD2-F512-4524-8E29-BBFD503F0B23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:XFD1048576">
    <dxf>
      <fill>
        <patternFill patternType="none">
          <bgColor auto="1"/>
        </patternFill>
      </fill>
    </dxf>
  </rfmt>
  <rfmt sheetId="6" sqref="A1:XFD1048576">
    <dxf>
      <fill>
        <patternFill patternType="none">
          <bgColor auto="1"/>
        </patternFill>
      </fill>
    </dxf>
  </rfmt>
  <rcv guid="{FC68BDD2-F512-4524-8E29-BBFD503F0B23}" action="delete"/>
  <rcv guid="{FC68BDD2-F512-4524-8E29-BBFD503F0B23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1:XFD1048576">
    <dxf>
      <fill>
        <patternFill patternType="none">
          <bgColor auto="1"/>
        </patternFill>
      </fill>
    </dxf>
  </rfmt>
  <rcv guid="{FC68BDD2-F512-4524-8E29-BBFD503F0B23}" action="delete"/>
  <rcv guid="{FC68BDD2-F512-4524-8E29-BBFD503F0B23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C68BDD2-F512-4524-8E29-BBFD503F0B23}" action="delete"/>
  <rcv guid="{FC68BDD2-F512-4524-8E29-BBFD503F0B23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1:XFD1048576">
    <dxf>
      <fill>
        <patternFill patternType="none">
          <bgColor auto="1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1:XFD1048576">
    <dxf>
      <fill>
        <patternFill patternType="none">
          <bgColor auto="1"/>
        </patternFill>
      </fill>
    </dxf>
  </rfmt>
  <rcv guid="{FC68BDD2-F512-4524-8E29-BBFD503F0B23}" action="delete"/>
  <rcv guid="{FC68BDD2-F512-4524-8E29-BBFD503F0B23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1:XFD1048576">
    <dxf>
      <fill>
        <patternFill patternType="none">
          <bgColor auto="1"/>
        </patternFill>
      </fill>
    </dxf>
  </rfmt>
  <rcv guid="{FC68BDD2-F512-4524-8E29-BBFD503F0B23}" action="delete"/>
  <rcv guid="{FC68BDD2-F512-4524-8E29-BBFD503F0B23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A1:XFD1048576">
    <dxf>
      <fill>
        <patternFill patternType="none">
          <bgColor auto="1"/>
        </patternFill>
      </fill>
    </dxf>
  </rfmt>
  <rcv guid="{FC68BDD2-F512-4524-8E29-BBFD503F0B23}" action="delete"/>
  <rcv guid="{FC68BDD2-F512-4524-8E29-BBFD503F0B23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27" sId="12" ref="F1:F1048576" action="deleteCol">
    <rfmt sheetId="12" xfDxf="1" sqref="F1:F1048576" start="0" length="0"/>
    <rfmt sheetId="12" sqref="F6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7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8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9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0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1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2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3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4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5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6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7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8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9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20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21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22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23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24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25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26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27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28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29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0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1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2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3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4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5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6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7" start="0" length="0">
      <dxf>
        <font>
          <sz val="12"/>
          <color auto="1"/>
          <name val="Times New Roman"/>
          <scheme val="none"/>
        </font>
        <numFmt numFmtId="2" formatCode="0.00"/>
        <fill>
          <patternFill patternType="solid">
            <bgColor theme="0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FC68BDD2-F512-4524-8E29-BBFD503F0B23}" action="delete"/>
  <rcv guid="{FC68BDD2-F512-4524-8E29-BBFD503F0B23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8" sId="1">
    <oc r="A7" t="inlineStr">
      <is>
        <t>Общество с ограниченной ответственностью "ЭнергоСеть"</t>
      </is>
    </oc>
    <nc r="A7" t="inlineStr">
      <is>
        <t>Акционерное общество "ЭнергоСеть"</t>
      </is>
    </nc>
  </rcc>
  <rcc rId="5429" sId="2">
    <oc r="A7" t="inlineStr">
      <is>
        <t>Общество с ограниченной ответственностью "Энергосеть"</t>
      </is>
    </oc>
    <nc r="A7" t="inlineStr">
      <is>
        <t>Акционерное общество "Энергосеть"</t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0" sId="3">
    <oc r="A7" t="inlineStr">
      <is>
        <t>Общество с ограниченной ответственностью "Энергосеть"</t>
      </is>
    </oc>
    <nc r="A7" t="inlineStr">
      <is>
        <t>Акционерное общество "Энергосеть"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1" sId="4">
    <oc r="A8" t="inlineStr">
      <is>
        <t>Общество с ограниченной ответственностью "Энергосеть"</t>
      </is>
    </oc>
    <nc r="A8" t="inlineStr">
      <is>
        <t>Акционерное общество "Энергосеть"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2" sId="5">
    <oc r="A8" t="inlineStr">
      <is>
        <t>Общество с ограниченной ответственностью "Энергосеть"</t>
      </is>
    </oc>
    <nc r="A8" t="inlineStr">
      <is>
        <t>Акционерное общество "Энергосеть"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3" sId="6">
    <oc r="A8" t="inlineStr">
      <is>
        <t>Общество с ограниченной ответственностью "Энергосеть"</t>
      </is>
    </oc>
    <nc r="A8" t="inlineStr">
      <is>
        <t>Акционерное общество "Энергосеть"</t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4" sId="7">
    <oc r="A8" t="inlineStr">
      <is>
        <t>Общество с ограниченной ответственностью "Энергосеть"</t>
      </is>
    </oc>
    <nc r="A8" t="inlineStr">
      <is>
        <t>Акционерное общество "Энергосеть"</t>
      </is>
    </nc>
  </rcc>
  <rcc rId="5435" sId="11">
    <oc r="A8" t="inlineStr">
      <is>
        <t>Общество с ограниченной ответственностью "Энергосеть"</t>
      </is>
    </oc>
    <nc r="A8" t="inlineStr">
      <is>
        <t>Акционерное общество "Энергосеть"</t>
      </is>
    </nc>
  </rcc>
  <rcv guid="{FC68BDD2-F512-4524-8E29-BBFD503F0B23}" action="delete"/>
  <rcv guid="{FC68BDD2-F512-4524-8E29-BBFD503F0B23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6" sId="1">
    <oc r="I48">
      <f>SUM(I49:I72)</f>
    </oc>
    <nc r="I48">
      <f>SUM(I49:I80)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7" sId="1">
    <oc r="B75" t="inlineStr">
      <is>
        <t xml:space="preserve">Реконструкция ТП 101-9 г. Калининграл, ул. Балтийское шоссе для увеличения разрешенной мощности до 2 МВт </t>
      </is>
    </oc>
    <nc r="B75" t="inlineStr">
      <is>
        <t xml:space="preserve">Реконструкция ТП 101-9 г. Калининград, ул. Балтийское шоссе для увеличения разрешенной мощности до 2 МВт </t>
      </is>
    </nc>
  </rcc>
  <rcc rId="5438" sId="11" numFmtId="4">
    <oc r="E44">
      <f>D44</f>
    </oc>
    <nc r="E44">
      <v>37.79</v>
    </nc>
  </rcc>
  <rcc rId="5439" sId="11" numFmtId="4">
    <oc r="F44">
      <f>E44</f>
    </oc>
    <nc r="F44">
      <v>37.79</v>
    </nc>
  </rcc>
  <rcc rId="5440" sId="11" numFmtId="4">
    <oc r="G44">
      <f>F44</f>
    </oc>
    <nc r="G44">
      <v>37.79</v>
    </nc>
  </rcc>
  <rcc rId="5441" sId="11" numFmtId="4">
    <oc r="H44">
      <f>G44</f>
    </oc>
    <nc r="H44">
      <v>37.79</v>
    </nc>
  </rcc>
  <rcc rId="5442" sId="11" numFmtId="4">
    <oc r="C44">
      <v>0</v>
    </oc>
    <nc r="C44">
      <v>18.579999999999998</v>
    </nc>
  </rcc>
  <rcc rId="5443" sId="1">
    <oc r="I74">
      <f>G74</f>
    </oc>
    <nc r="I74">
      <f>G74</f>
    </nc>
  </rcc>
  <rcc rId="5444" sId="10">
    <oc r="O83">
      <f>O84</f>
    </oc>
    <nc r="O83">
      <f>O84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8"/>
  <sheetViews>
    <sheetView tabSelected="1" zoomScale="55" zoomScaleNormal="55" workbookViewId="0"/>
  </sheetViews>
  <sheetFormatPr defaultColWidth="9.140625" defaultRowHeight="18.75" x14ac:dyDescent="0.3"/>
  <cols>
    <col min="1" max="1" width="12.140625" style="58" customWidth="1"/>
    <col min="2" max="2" width="87.140625" style="65" customWidth="1"/>
    <col min="3" max="3" width="17.7109375" style="31" customWidth="1"/>
    <col min="4" max="4" width="13.140625" style="31" customWidth="1"/>
    <col min="5" max="5" width="12.5703125" style="59" customWidth="1"/>
    <col min="6" max="7" width="13" style="59" customWidth="1"/>
    <col min="8" max="8" width="15.5703125" style="31" customWidth="1"/>
    <col min="9" max="9" width="15.140625" style="31" customWidth="1"/>
    <col min="10" max="10" width="15.5703125" style="31" customWidth="1"/>
    <col min="11" max="11" width="15.42578125" style="31" customWidth="1"/>
    <col min="12" max="12" width="14.5703125" style="59" customWidth="1"/>
    <col min="13" max="13" width="13.85546875" style="59" customWidth="1"/>
    <col min="14" max="14" width="19.28515625" style="59" bestFit="1" customWidth="1"/>
    <col min="15" max="15" width="13.85546875" style="59" customWidth="1"/>
    <col min="16" max="16" width="11.140625" style="31" customWidth="1"/>
    <col min="17" max="17" width="10" style="31" customWidth="1"/>
    <col min="18" max="18" width="12.28515625" style="31" customWidth="1"/>
    <col min="19" max="19" width="19.28515625" style="31" bestFit="1" customWidth="1"/>
    <col min="20" max="20" width="14.140625" style="31" customWidth="1"/>
    <col min="21" max="21" width="11.7109375" style="31" customWidth="1"/>
    <col min="22" max="22" width="12.42578125" style="31" customWidth="1"/>
    <col min="23" max="23" width="12.5703125" style="31" customWidth="1"/>
    <col min="24" max="24" width="19.28515625" style="31" bestFit="1" customWidth="1"/>
    <col min="25" max="25" width="13" style="31" customWidth="1"/>
    <col min="26" max="26" width="13.28515625" style="31" customWidth="1"/>
    <col min="27" max="27" width="12.140625" style="31" customWidth="1"/>
    <col min="28" max="28" width="13.140625" style="31" customWidth="1"/>
    <col min="29" max="29" width="19.28515625" style="31" bestFit="1" customWidth="1"/>
    <col min="30" max="30" width="13.85546875" style="31" customWidth="1"/>
    <col min="31" max="31" width="13.28515625" style="31" customWidth="1"/>
    <col min="32" max="32" width="12.140625" style="31" customWidth="1"/>
    <col min="33" max="33" width="13.140625" style="31" customWidth="1"/>
    <col min="34" max="34" width="19.28515625" style="31" bestFit="1" customWidth="1"/>
    <col min="35" max="35" width="13.85546875" style="31" customWidth="1"/>
    <col min="36" max="36" width="13.28515625" style="31" customWidth="1"/>
    <col min="37" max="37" width="12.140625" style="31" customWidth="1"/>
    <col min="38" max="38" width="13.140625" style="31" customWidth="1"/>
    <col min="39" max="39" width="19.28515625" style="31" bestFit="1" customWidth="1"/>
    <col min="40" max="40" width="13.85546875" style="31" customWidth="1"/>
    <col min="41" max="41" width="13.28515625" style="31" customWidth="1"/>
    <col min="42" max="42" width="12.140625" style="31" customWidth="1"/>
    <col min="43" max="43" width="13.140625" style="31" customWidth="1"/>
    <col min="44" max="44" width="19.28515625" style="31" bestFit="1" customWidth="1"/>
    <col min="45" max="45" width="13.85546875" style="31" customWidth="1"/>
    <col min="46" max="46" width="12.140625" style="31" customWidth="1"/>
    <col min="47" max="47" width="16.85546875" style="31" customWidth="1"/>
    <col min="48" max="49" width="9.140625" style="31"/>
    <col min="50" max="50" width="50.28515625" style="31" customWidth="1"/>
    <col min="51" max="16384" width="9.140625" style="31"/>
  </cols>
  <sheetData>
    <row r="1" spans="1:45" ht="22.5" x14ac:dyDescent="0.25">
      <c r="B1" s="31"/>
      <c r="E1" s="31"/>
      <c r="F1" s="31"/>
      <c r="G1" s="31"/>
      <c r="L1" s="31"/>
      <c r="M1" s="31"/>
      <c r="N1" s="31"/>
      <c r="AS1" s="60" t="s">
        <v>418</v>
      </c>
    </row>
    <row r="2" spans="1:45" ht="22.5" x14ac:dyDescent="0.3">
      <c r="B2" s="31"/>
      <c r="E2" s="31"/>
      <c r="F2" s="31"/>
      <c r="G2" s="31"/>
      <c r="L2" s="31"/>
      <c r="M2" s="31"/>
      <c r="N2" s="31"/>
      <c r="AS2" s="61" t="s">
        <v>120</v>
      </c>
    </row>
    <row r="3" spans="1:45" ht="15.75" x14ac:dyDescent="0.25">
      <c r="B3" s="31"/>
      <c r="E3" s="31"/>
      <c r="F3" s="31"/>
      <c r="G3" s="31"/>
      <c r="L3" s="31"/>
      <c r="M3" s="31"/>
      <c r="N3" s="31"/>
      <c r="O3" s="31"/>
    </row>
    <row r="4" spans="1:45" x14ac:dyDescent="0.25">
      <c r="A4" s="283" t="s">
        <v>121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</row>
    <row r="5" spans="1:45" x14ac:dyDescent="0.25">
      <c r="A5" s="283" t="s">
        <v>122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</row>
    <row r="6" spans="1:45" x14ac:dyDescent="0.3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  <c r="Q6" s="64"/>
      <c r="R6" s="64"/>
      <c r="S6" s="64"/>
      <c r="T6" s="64"/>
    </row>
    <row r="7" spans="1:45" x14ac:dyDescent="0.25">
      <c r="A7" s="284" t="s">
        <v>647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</row>
    <row r="8" spans="1:45" ht="15.75" x14ac:dyDescent="0.25">
      <c r="A8" s="285" t="s">
        <v>123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</row>
    <row r="9" spans="1:45" x14ac:dyDescent="0.3">
      <c r="AB9" s="66"/>
      <c r="AG9" s="66"/>
      <c r="AL9" s="66"/>
      <c r="AQ9" s="66"/>
    </row>
    <row r="10" spans="1:45" ht="71.25" customHeight="1" x14ac:dyDescent="0.25">
      <c r="A10" s="267" t="s">
        <v>38</v>
      </c>
      <c r="B10" s="270" t="s">
        <v>39</v>
      </c>
      <c r="C10" s="273" t="s">
        <v>110</v>
      </c>
      <c r="D10" s="265" t="s">
        <v>40</v>
      </c>
      <c r="E10" s="265" t="s">
        <v>111</v>
      </c>
      <c r="F10" s="276" t="s">
        <v>41</v>
      </c>
      <c r="G10" s="277"/>
      <c r="H10" s="278"/>
      <c r="I10" s="279" t="s">
        <v>42</v>
      </c>
      <c r="J10" s="279" t="s">
        <v>43</v>
      </c>
      <c r="K10" s="286" t="s">
        <v>564</v>
      </c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7"/>
      <c r="AF10" s="287"/>
      <c r="AG10" s="287"/>
      <c r="AH10" s="287"/>
      <c r="AI10" s="287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</row>
    <row r="11" spans="1:45" ht="154.5" customHeight="1" x14ac:dyDescent="0.25">
      <c r="A11" s="268"/>
      <c r="B11" s="271"/>
      <c r="C11" s="274"/>
      <c r="D11" s="266"/>
      <c r="E11" s="266"/>
      <c r="F11" s="280" t="s">
        <v>124</v>
      </c>
      <c r="G11" s="281"/>
      <c r="H11" s="282"/>
      <c r="I11" s="275"/>
      <c r="J11" s="275"/>
      <c r="K11" s="280" t="s">
        <v>476</v>
      </c>
      <c r="L11" s="281"/>
      <c r="M11" s="281"/>
      <c r="N11" s="281"/>
      <c r="O11" s="282"/>
      <c r="P11" s="280" t="s">
        <v>492</v>
      </c>
      <c r="Q11" s="281"/>
      <c r="R11" s="281"/>
      <c r="S11" s="281"/>
      <c r="T11" s="282"/>
      <c r="U11" s="280" t="s">
        <v>493</v>
      </c>
      <c r="V11" s="281"/>
      <c r="W11" s="281"/>
      <c r="X11" s="281"/>
      <c r="Y11" s="282"/>
      <c r="Z11" s="280" t="s">
        <v>494</v>
      </c>
      <c r="AA11" s="281"/>
      <c r="AB11" s="281"/>
      <c r="AC11" s="281"/>
      <c r="AD11" s="282"/>
      <c r="AE11" s="280" t="s">
        <v>516</v>
      </c>
      <c r="AF11" s="281"/>
      <c r="AG11" s="281"/>
      <c r="AH11" s="281"/>
      <c r="AI11" s="282"/>
      <c r="AJ11" s="280" t="s">
        <v>517</v>
      </c>
      <c r="AK11" s="281"/>
      <c r="AL11" s="281"/>
      <c r="AM11" s="281"/>
      <c r="AN11" s="282"/>
      <c r="AO11" s="280" t="s">
        <v>140</v>
      </c>
      <c r="AP11" s="281"/>
      <c r="AQ11" s="281"/>
      <c r="AR11" s="281"/>
      <c r="AS11" s="282"/>
    </row>
    <row r="12" spans="1:45" ht="140.25" customHeight="1" x14ac:dyDescent="0.25">
      <c r="A12" s="269"/>
      <c r="B12" s="272"/>
      <c r="C12" s="275"/>
      <c r="D12" s="67" t="s">
        <v>119</v>
      </c>
      <c r="E12" s="67" t="s">
        <v>119</v>
      </c>
      <c r="F12" s="68" t="s">
        <v>44</v>
      </c>
      <c r="G12" s="68" t="s">
        <v>12</v>
      </c>
      <c r="H12" s="68" t="s">
        <v>13</v>
      </c>
      <c r="I12" s="69" t="s">
        <v>124</v>
      </c>
      <c r="J12" s="70" t="s">
        <v>475</v>
      </c>
      <c r="K12" s="69" t="s">
        <v>14</v>
      </c>
      <c r="L12" s="69" t="s">
        <v>15</v>
      </c>
      <c r="M12" s="69" t="s">
        <v>45</v>
      </c>
      <c r="N12" s="69" t="s">
        <v>46</v>
      </c>
      <c r="O12" s="69" t="s">
        <v>16</v>
      </c>
      <c r="P12" s="70" t="s">
        <v>14</v>
      </c>
      <c r="Q12" s="70" t="s">
        <v>15</v>
      </c>
      <c r="R12" s="70" t="s">
        <v>45</v>
      </c>
      <c r="S12" s="69" t="s">
        <v>46</v>
      </c>
      <c r="T12" s="69" t="s">
        <v>16</v>
      </c>
      <c r="U12" s="70" t="s">
        <v>14</v>
      </c>
      <c r="V12" s="70" t="s">
        <v>15</v>
      </c>
      <c r="W12" s="70" t="s">
        <v>45</v>
      </c>
      <c r="X12" s="69" t="s">
        <v>46</v>
      </c>
      <c r="Y12" s="69" t="s">
        <v>16</v>
      </c>
      <c r="Z12" s="70" t="s">
        <v>14</v>
      </c>
      <c r="AA12" s="70" t="s">
        <v>15</v>
      </c>
      <c r="AB12" s="70" t="s">
        <v>45</v>
      </c>
      <c r="AC12" s="69" t="s">
        <v>46</v>
      </c>
      <c r="AD12" s="70" t="s">
        <v>16</v>
      </c>
      <c r="AE12" s="70" t="s">
        <v>14</v>
      </c>
      <c r="AF12" s="70" t="s">
        <v>15</v>
      </c>
      <c r="AG12" s="70" t="s">
        <v>45</v>
      </c>
      <c r="AH12" s="69" t="s">
        <v>46</v>
      </c>
      <c r="AI12" s="70" t="s">
        <v>16</v>
      </c>
      <c r="AJ12" s="70" t="s">
        <v>14</v>
      </c>
      <c r="AK12" s="70" t="s">
        <v>15</v>
      </c>
      <c r="AL12" s="70" t="s">
        <v>45</v>
      </c>
      <c r="AM12" s="69" t="s">
        <v>46</v>
      </c>
      <c r="AN12" s="70" t="s">
        <v>16</v>
      </c>
      <c r="AO12" s="70" t="s">
        <v>14</v>
      </c>
      <c r="AP12" s="70" t="s">
        <v>15</v>
      </c>
      <c r="AQ12" s="70" t="s">
        <v>45</v>
      </c>
      <c r="AR12" s="69" t="s">
        <v>46</v>
      </c>
      <c r="AS12" s="70" t="s">
        <v>16</v>
      </c>
    </row>
    <row r="13" spans="1:45" ht="18" customHeight="1" x14ac:dyDescent="0.25">
      <c r="A13" s="25">
        <v>1</v>
      </c>
      <c r="B13" s="71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27">
        <v>8</v>
      </c>
      <c r="I13" s="27">
        <v>9</v>
      </c>
      <c r="J13" s="27">
        <v>10</v>
      </c>
      <c r="K13" s="27" t="s">
        <v>125</v>
      </c>
      <c r="L13" s="27" t="s">
        <v>126</v>
      </c>
      <c r="M13" s="27" t="s">
        <v>127</v>
      </c>
      <c r="N13" s="27" t="s">
        <v>128</v>
      </c>
      <c r="O13" s="27" t="s">
        <v>129</v>
      </c>
      <c r="P13" s="27" t="s">
        <v>130</v>
      </c>
      <c r="Q13" s="27" t="s">
        <v>131</v>
      </c>
      <c r="R13" s="27" t="s">
        <v>132</v>
      </c>
      <c r="S13" s="27" t="s">
        <v>133</v>
      </c>
      <c r="T13" s="27" t="s">
        <v>134</v>
      </c>
      <c r="U13" s="27" t="s">
        <v>135</v>
      </c>
      <c r="V13" s="27" t="s">
        <v>136</v>
      </c>
      <c r="W13" s="27" t="s">
        <v>137</v>
      </c>
      <c r="X13" s="27" t="s">
        <v>138</v>
      </c>
      <c r="Y13" s="27" t="s">
        <v>139</v>
      </c>
      <c r="Z13" s="27">
        <v>12</v>
      </c>
      <c r="AA13" s="27">
        <v>13</v>
      </c>
      <c r="AB13" s="27">
        <v>14</v>
      </c>
      <c r="AC13" s="27">
        <v>15</v>
      </c>
      <c r="AD13" s="27">
        <v>16</v>
      </c>
      <c r="AE13" s="27">
        <v>12</v>
      </c>
      <c r="AF13" s="27">
        <v>13</v>
      </c>
      <c r="AG13" s="27">
        <v>14</v>
      </c>
      <c r="AH13" s="27">
        <v>15</v>
      </c>
      <c r="AI13" s="27">
        <v>16</v>
      </c>
      <c r="AJ13" s="27">
        <v>12</v>
      </c>
      <c r="AK13" s="27">
        <v>13</v>
      </c>
      <c r="AL13" s="27">
        <v>14</v>
      </c>
      <c r="AM13" s="27">
        <v>15</v>
      </c>
      <c r="AN13" s="27">
        <v>16</v>
      </c>
      <c r="AO13" s="27">
        <v>12</v>
      </c>
      <c r="AP13" s="27">
        <v>13</v>
      </c>
      <c r="AQ13" s="27">
        <v>14</v>
      </c>
      <c r="AR13" s="27">
        <v>15</v>
      </c>
      <c r="AS13" s="27">
        <v>16</v>
      </c>
    </row>
    <row r="14" spans="1:45" ht="28.5" customHeight="1" x14ac:dyDescent="0.25">
      <c r="A14" s="25" t="s">
        <v>52</v>
      </c>
      <c r="B14" s="26" t="s">
        <v>53</v>
      </c>
      <c r="C14" s="27" t="s">
        <v>113</v>
      </c>
      <c r="D14" s="28" t="s">
        <v>112</v>
      </c>
      <c r="E14" s="28" t="s">
        <v>112</v>
      </c>
      <c r="F14" s="22">
        <f>SUM(F15:F19)</f>
        <v>0</v>
      </c>
      <c r="G14" s="22">
        <v>0</v>
      </c>
      <c r="H14" s="22" t="s">
        <v>112</v>
      </c>
      <c r="I14" s="22">
        <v>0</v>
      </c>
      <c r="J14" s="22">
        <f t="shared" ref="J14" si="0">SUM(J15:J19)</f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f t="shared" ref="Z14:Z19" si="1">SUM(AA14:AD14)</f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</row>
    <row r="15" spans="1:45" ht="50.25" customHeight="1" x14ac:dyDescent="0.25">
      <c r="A15" s="25" t="s">
        <v>54</v>
      </c>
      <c r="B15" s="26" t="s">
        <v>55</v>
      </c>
      <c r="C15" s="27" t="s">
        <v>113</v>
      </c>
      <c r="D15" s="28" t="s">
        <v>112</v>
      </c>
      <c r="E15" s="28" t="s">
        <v>112</v>
      </c>
      <c r="F15" s="22">
        <v>0</v>
      </c>
      <c r="G15" s="22">
        <f>G46</f>
        <v>185.30387636000003</v>
      </c>
      <c r="H15" s="22" t="s">
        <v>112</v>
      </c>
      <c r="I15" s="22">
        <f>I47</f>
        <v>185.30387636000003</v>
      </c>
      <c r="J15" s="22">
        <v>0</v>
      </c>
      <c r="K15" s="22">
        <f t="shared" ref="K15:N15" si="2">K48</f>
        <v>0</v>
      </c>
      <c r="L15" s="22">
        <f t="shared" si="2"/>
        <v>0</v>
      </c>
      <c r="M15" s="22">
        <f t="shared" si="2"/>
        <v>0</v>
      </c>
      <c r="N15" s="22">
        <f t="shared" si="2"/>
        <v>0</v>
      </c>
      <c r="O15" s="22">
        <f>O48</f>
        <v>0</v>
      </c>
      <c r="P15" s="22">
        <f>SUM(Q15:T15)</f>
        <v>37.787613360000002</v>
      </c>
      <c r="Q15" s="22">
        <v>0</v>
      </c>
      <c r="R15" s="22">
        <v>0</v>
      </c>
      <c r="S15" s="22">
        <v>0</v>
      </c>
      <c r="T15" s="22">
        <f>S46</f>
        <v>37.787613360000002</v>
      </c>
      <c r="U15" s="22">
        <f>SUM(V15:Y15)</f>
        <v>38.129248999999994</v>
      </c>
      <c r="V15" s="22">
        <v>0</v>
      </c>
      <c r="W15" s="22">
        <v>0</v>
      </c>
      <c r="X15" s="22">
        <f>X46</f>
        <v>38.129248999999994</v>
      </c>
      <c r="Y15" s="22">
        <f>Y47</f>
        <v>0</v>
      </c>
      <c r="Z15" s="22">
        <f t="shared" si="1"/>
        <v>33.804997</v>
      </c>
      <c r="AA15" s="22">
        <v>0</v>
      </c>
      <c r="AB15" s="22">
        <v>0</v>
      </c>
      <c r="AC15" s="22">
        <f>AC46</f>
        <v>33.804997</v>
      </c>
      <c r="AD15" s="22">
        <f>AD21+AD46</f>
        <v>0</v>
      </c>
      <c r="AE15" s="22">
        <f>SUM(AF15:AI15)</f>
        <v>37.794609999999999</v>
      </c>
      <c r="AF15" s="22">
        <v>0</v>
      </c>
      <c r="AG15" s="22">
        <v>0</v>
      </c>
      <c r="AH15" s="22">
        <f>AH46</f>
        <v>37.794609999999999</v>
      </c>
      <c r="AI15" s="22">
        <f>AI21+AI46</f>
        <v>0</v>
      </c>
      <c r="AJ15" s="22">
        <f>SUM(AK15:AN15)</f>
        <v>37.787407000000002</v>
      </c>
      <c r="AK15" s="22">
        <v>0</v>
      </c>
      <c r="AL15" s="22">
        <v>0</v>
      </c>
      <c r="AM15" s="22">
        <f>AM46</f>
        <v>37.787407000000002</v>
      </c>
      <c r="AN15" s="22">
        <f>AN21+AN46</f>
        <v>0</v>
      </c>
      <c r="AO15" s="22">
        <f>SUM(AP15:AS15)</f>
        <v>185.30387636000003</v>
      </c>
      <c r="AP15" s="22">
        <v>0</v>
      </c>
      <c r="AQ15" s="22">
        <v>0</v>
      </c>
      <c r="AR15" s="22">
        <f>AR46</f>
        <v>185.30387636000003</v>
      </c>
      <c r="AS15" s="22">
        <v>0</v>
      </c>
    </row>
    <row r="16" spans="1:45" ht="51.75" customHeight="1" x14ac:dyDescent="0.25">
      <c r="A16" s="25" t="s">
        <v>56</v>
      </c>
      <c r="B16" s="26" t="s">
        <v>57</v>
      </c>
      <c r="C16" s="27" t="s">
        <v>113</v>
      </c>
      <c r="D16" s="28" t="s">
        <v>112</v>
      </c>
      <c r="E16" s="28" t="s">
        <v>112</v>
      </c>
      <c r="F16" s="22">
        <v>0</v>
      </c>
      <c r="G16" s="22">
        <v>0</v>
      </c>
      <c r="H16" s="22" t="s">
        <v>112</v>
      </c>
      <c r="I16" s="22">
        <v>0</v>
      </c>
      <c r="J16" s="22">
        <v>0</v>
      </c>
      <c r="K16" s="22">
        <f t="shared" ref="K16:K20" si="3">SUM(L16:O16)</f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ref="P16:P20" si="4">SUM(Q16:T16)</f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f t="shared" si="1"/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</row>
    <row r="17" spans="1:45" ht="42" customHeight="1" x14ac:dyDescent="0.25">
      <c r="A17" s="25" t="s">
        <v>58</v>
      </c>
      <c r="B17" s="26" t="s">
        <v>59</v>
      </c>
      <c r="C17" s="27" t="s">
        <v>113</v>
      </c>
      <c r="D17" s="28" t="s">
        <v>112</v>
      </c>
      <c r="E17" s="28" t="s">
        <v>112</v>
      </c>
      <c r="F17" s="22">
        <v>0</v>
      </c>
      <c r="G17" s="22">
        <v>0</v>
      </c>
      <c r="H17" s="22" t="s">
        <v>112</v>
      </c>
      <c r="I17" s="22">
        <v>0</v>
      </c>
      <c r="J17" s="22">
        <v>0</v>
      </c>
      <c r="K17" s="22">
        <f t="shared" si="3"/>
        <v>0</v>
      </c>
      <c r="L17" s="22">
        <v>0</v>
      </c>
      <c r="M17" s="22">
        <v>0</v>
      </c>
      <c r="N17" s="22">
        <v>0</v>
      </c>
      <c r="O17" s="22">
        <v>0</v>
      </c>
      <c r="P17" s="22">
        <f t="shared" si="4"/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f t="shared" si="1"/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</row>
    <row r="18" spans="1:45" ht="48" customHeight="1" x14ac:dyDescent="0.25">
      <c r="A18" s="25" t="s">
        <v>60</v>
      </c>
      <c r="B18" s="26" t="s">
        <v>61</v>
      </c>
      <c r="C18" s="27" t="s">
        <v>113</v>
      </c>
      <c r="D18" s="28" t="s">
        <v>112</v>
      </c>
      <c r="E18" s="28" t="s">
        <v>112</v>
      </c>
      <c r="F18" s="22">
        <v>0</v>
      </c>
      <c r="G18" s="22">
        <f>G94</f>
        <v>0</v>
      </c>
      <c r="H18" s="22" t="s">
        <v>112</v>
      </c>
      <c r="I18" s="22">
        <f>I94</f>
        <v>0</v>
      </c>
      <c r="J18" s="22">
        <v>0</v>
      </c>
      <c r="K18" s="22">
        <f t="shared" si="3"/>
        <v>0</v>
      </c>
      <c r="L18" s="22">
        <v>0</v>
      </c>
      <c r="M18" s="22">
        <v>0</v>
      </c>
      <c r="N18" s="22">
        <v>0</v>
      </c>
      <c r="O18" s="32">
        <f>O94</f>
        <v>0</v>
      </c>
      <c r="P18" s="22">
        <f t="shared" si="4"/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f t="shared" si="1"/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</row>
    <row r="19" spans="1:45" ht="40.5" customHeight="1" thickBot="1" x14ac:dyDescent="0.3">
      <c r="A19" s="25" t="s">
        <v>62</v>
      </c>
      <c r="B19" s="26" t="s">
        <v>63</v>
      </c>
      <c r="C19" s="27" t="s">
        <v>113</v>
      </c>
      <c r="D19" s="28" t="s">
        <v>112</v>
      </c>
      <c r="E19" s="28" t="s">
        <v>112</v>
      </c>
      <c r="F19" s="22">
        <f>F95</f>
        <v>0</v>
      </c>
      <c r="G19" s="22">
        <f>G95</f>
        <v>0</v>
      </c>
      <c r="H19" s="22" t="str">
        <f>H95</f>
        <v>нд</v>
      </c>
      <c r="I19" s="22">
        <f>I95</f>
        <v>0</v>
      </c>
      <c r="J19" s="22">
        <f t="shared" ref="J19:AR19" si="5">J95</f>
        <v>0</v>
      </c>
      <c r="K19" s="22">
        <f t="shared" si="3"/>
        <v>0</v>
      </c>
      <c r="L19" s="22">
        <f t="shared" si="5"/>
        <v>0</v>
      </c>
      <c r="M19" s="22">
        <f t="shared" si="5"/>
        <v>0</v>
      </c>
      <c r="N19" s="22">
        <f t="shared" si="5"/>
        <v>0</v>
      </c>
      <c r="O19" s="22">
        <f>O95</f>
        <v>0</v>
      </c>
      <c r="P19" s="22">
        <f t="shared" si="4"/>
        <v>0</v>
      </c>
      <c r="Q19" s="22">
        <f t="shared" si="5"/>
        <v>0</v>
      </c>
      <c r="R19" s="22">
        <f t="shared" si="5"/>
        <v>0</v>
      </c>
      <c r="S19" s="22">
        <f t="shared" si="5"/>
        <v>0</v>
      </c>
      <c r="T19" s="22">
        <f t="shared" si="5"/>
        <v>0</v>
      </c>
      <c r="U19" s="22">
        <f>SUM(V19:Y19)</f>
        <v>0</v>
      </c>
      <c r="V19" s="22">
        <f t="shared" si="5"/>
        <v>0</v>
      </c>
      <c r="W19" s="22">
        <f t="shared" si="5"/>
        <v>0</v>
      </c>
      <c r="X19" s="22">
        <f t="shared" si="5"/>
        <v>0</v>
      </c>
      <c r="Y19" s="22">
        <f t="shared" si="5"/>
        <v>0</v>
      </c>
      <c r="Z19" s="22">
        <f t="shared" si="1"/>
        <v>0</v>
      </c>
      <c r="AA19" s="22">
        <f t="shared" si="5"/>
        <v>0</v>
      </c>
      <c r="AB19" s="22">
        <f t="shared" si="5"/>
        <v>0</v>
      </c>
      <c r="AC19" s="22">
        <f t="shared" si="5"/>
        <v>0</v>
      </c>
      <c r="AD19" s="22">
        <f t="shared" si="5"/>
        <v>0</v>
      </c>
      <c r="AE19" s="22">
        <f t="shared" si="5"/>
        <v>0</v>
      </c>
      <c r="AF19" s="22">
        <f t="shared" si="5"/>
        <v>0</v>
      </c>
      <c r="AG19" s="22">
        <f t="shared" si="5"/>
        <v>0</v>
      </c>
      <c r="AH19" s="22">
        <f t="shared" si="5"/>
        <v>0</v>
      </c>
      <c r="AI19" s="22">
        <f t="shared" si="5"/>
        <v>0</v>
      </c>
      <c r="AJ19" s="22">
        <f>SUM(AK19:AN19)</f>
        <v>0</v>
      </c>
      <c r="AK19" s="22">
        <f t="shared" si="5"/>
        <v>0</v>
      </c>
      <c r="AL19" s="22">
        <f t="shared" si="5"/>
        <v>0</v>
      </c>
      <c r="AM19" s="22">
        <f t="shared" si="5"/>
        <v>0</v>
      </c>
      <c r="AN19" s="22">
        <f t="shared" si="5"/>
        <v>0</v>
      </c>
      <c r="AO19" s="33">
        <f>SUM(AP19:AS19)</f>
        <v>0</v>
      </c>
      <c r="AP19" s="22">
        <f t="shared" si="5"/>
        <v>0</v>
      </c>
      <c r="AQ19" s="22">
        <f t="shared" si="5"/>
        <v>0</v>
      </c>
      <c r="AR19" s="22">
        <f t="shared" si="5"/>
        <v>0</v>
      </c>
      <c r="AS19" s="22">
        <v>0</v>
      </c>
    </row>
    <row r="20" spans="1:45" ht="36.75" customHeight="1" thickBot="1" x14ac:dyDescent="0.3">
      <c r="A20" s="25" t="s">
        <v>23</v>
      </c>
      <c r="B20" s="26" t="s">
        <v>51</v>
      </c>
      <c r="C20" s="27" t="s">
        <v>113</v>
      </c>
      <c r="D20" s="28" t="s">
        <v>112</v>
      </c>
      <c r="E20" s="28" t="s">
        <v>112</v>
      </c>
      <c r="F20" s="22">
        <f>F21+F46+F90+F93+F94+F95</f>
        <v>0</v>
      </c>
      <c r="G20" s="22">
        <f>SUM(G14:G19)</f>
        <v>185.30387636000003</v>
      </c>
      <c r="H20" s="22" t="s">
        <v>112</v>
      </c>
      <c r="I20" s="22">
        <f t="shared" ref="I20:N20" si="6">SUM(I14:I19)</f>
        <v>185.30387636000003</v>
      </c>
      <c r="J20" s="22">
        <f t="shared" si="6"/>
        <v>0</v>
      </c>
      <c r="K20" s="22">
        <f t="shared" si="3"/>
        <v>0</v>
      </c>
      <c r="L20" s="22">
        <f t="shared" si="6"/>
        <v>0</v>
      </c>
      <c r="M20" s="22">
        <f t="shared" si="6"/>
        <v>0</v>
      </c>
      <c r="N20" s="22">
        <f t="shared" si="6"/>
        <v>0</v>
      </c>
      <c r="O20" s="22">
        <f>SUM(O14:O19)</f>
        <v>0</v>
      </c>
      <c r="P20" s="22">
        <f t="shared" si="4"/>
        <v>37.787613360000002</v>
      </c>
      <c r="Q20" s="22">
        <f t="shared" ref="Q20:AR20" si="7">SUM(Q14:Q19)</f>
        <v>0</v>
      </c>
      <c r="R20" s="22">
        <f t="shared" si="7"/>
        <v>0</v>
      </c>
      <c r="S20" s="22">
        <f t="shared" si="7"/>
        <v>0</v>
      </c>
      <c r="T20" s="22">
        <f>SUM(T14:T19)</f>
        <v>37.787613360000002</v>
      </c>
      <c r="U20" s="22">
        <f>SUM(U14:U19)</f>
        <v>38.129248999999994</v>
      </c>
      <c r="V20" s="22">
        <f t="shared" si="7"/>
        <v>0</v>
      </c>
      <c r="W20" s="22">
        <f t="shared" si="7"/>
        <v>0</v>
      </c>
      <c r="X20" s="22">
        <f t="shared" si="7"/>
        <v>38.129248999999994</v>
      </c>
      <c r="Y20" s="22">
        <f t="shared" si="7"/>
        <v>0</v>
      </c>
      <c r="Z20" s="22">
        <f>SUM(AA20:AD20)</f>
        <v>33.804997</v>
      </c>
      <c r="AA20" s="22">
        <f t="shared" si="7"/>
        <v>0</v>
      </c>
      <c r="AB20" s="22">
        <f t="shared" si="7"/>
        <v>0</v>
      </c>
      <c r="AC20" s="22">
        <f t="shared" si="7"/>
        <v>33.804997</v>
      </c>
      <c r="AD20" s="22">
        <f t="shared" si="7"/>
        <v>0</v>
      </c>
      <c r="AE20" s="22">
        <f t="shared" si="7"/>
        <v>37.794609999999999</v>
      </c>
      <c r="AF20" s="22">
        <f t="shared" si="7"/>
        <v>0</v>
      </c>
      <c r="AG20" s="22">
        <f t="shared" si="7"/>
        <v>0</v>
      </c>
      <c r="AH20" s="22">
        <f t="shared" si="7"/>
        <v>37.794609999999999</v>
      </c>
      <c r="AI20" s="22">
        <f t="shared" si="7"/>
        <v>0</v>
      </c>
      <c r="AJ20" s="22">
        <f>SUM(AJ14:AJ19)</f>
        <v>37.787407000000002</v>
      </c>
      <c r="AK20" s="22">
        <f t="shared" si="7"/>
        <v>0</v>
      </c>
      <c r="AL20" s="22">
        <f t="shared" si="7"/>
        <v>0</v>
      </c>
      <c r="AM20" s="22">
        <f t="shared" si="7"/>
        <v>37.787407000000002</v>
      </c>
      <c r="AN20" s="72">
        <f t="shared" si="7"/>
        <v>0</v>
      </c>
      <c r="AO20" s="73">
        <f>SUM(AP20:AS20)</f>
        <v>185.30387636000003</v>
      </c>
      <c r="AP20" s="74">
        <f t="shared" si="7"/>
        <v>0</v>
      </c>
      <c r="AQ20" s="22">
        <f t="shared" si="7"/>
        <v>0</v>
      </c>
      <c r="AR20" s="22">
        <f t="shared" si="7"/>
        <v>185.30387636000003</v>
      </c>
      <c r="AS20" s="22">
        <v>0</v>
      </c>
    </row>
    <row r="21" spans="1:45" ht="47.25" customHeight="1" x14ac:dyDescent="0.25">
      <c r="A21" s="25" t="s">
        <v>0</v>
      </c>
      <c r="B21" s="26" t="s">
        <v>64</v>
      </c>
      <c r="C21" s="27" t="s">
        <v>113</v>
      </c>
      <c r="D21" s="28" t="s">
        <v>112</v>
      </c>
      <c r="E21" s="28" t="s">
        <v>112</v>
      </c>
      <c r="F21" s="22">
        <v>0</v>
      </c>
      <c r="G21" s="22">
        <v>0</v>
      </c>
      <c r="H21" s="22" t="s">
        <v>112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75">
        <v>0</v>
      </c>
      <c r="AP21" s="22">
        <v>0</v>
      </c>
      <c r="AQ21" s="22">
        <v>0</v>
      </c>
      <c r="AR21" s="22">
        <v>0</v>
      </c>
      <c r="AS21" s="22">
        <v>0</v>
      </c>
    </row>
    <row r="22" spans="1:45" ht="48" customHeight="1" x14ac:dyDescent="0.25">
      <c r="A22" s="25" t="s">
        <v>1</v>
      </c>
      <c r="B22" s="26" t="s">
        <v>65</v>
      </c>
      <c r="C22" s="27" t="s">
        <v>113</v>
      </c>
      <c r="D22" s="28" t="s">
        <v>112</v>
      </c>
      <c r="E22" s="28" t="s">
        <v>112</v>
      </c>
      <c r="F22" s="22">
        <v>0</v>
      </c>
      <c r="G22" s="22">
        <v>0</v>
      </c>
      <c r="H22" s="22" t="s">
        <v>112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</row>
    <row r="23" spans="1:45" ht="56.25" x14ac:dyDescent="0.25">
      <c r="A23" s="25" t="s">
        <v>34</v>
      </c>
      <c r="B23" s="26" t="s">
        <v>66</v>
      </c>
      <c r="C23" s="27" t="s">
        <v>113</v>
      </c>
      <c r="D23" s="28" t="s">
        <v>112</v>
      </c>
      <c r="E23" s="28" t="s">
        <v>112</v>
      </c>
      <c r="F23" s="22">
        <v>0</v>
      </c>
      <c r="G23" s="22">
        <v>0</v>
      </c>
      <c r="H23" s="22" t="s">
        <v>112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</row>
    <row r="24" spans="1:45" ht="56.25" x14ac:dyDescent="0.25">
      <c r="A24" s="25" t="s">
        <v>33</v>
      </c>
      <c r="B24" s="26" t="s">
        <v>67</v>
      </c>
      <c r="C24" s="27" t="s">
        <v>113</v>
      </c>
      <c r="D24" s="28" t="s">
        <v>112</v>
      </c>
      <c r="E24" s="28" t="s">
        <v>112</v>
      </c>
      <c r="F24" s="22">
        <v>0</v>
      </c>
      <c r="G24" s="22">
        <v>0</v>
      </c>
      <c r="H24" s="22" t="s">
        <v>112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</row>
    <row r="25" spans="1:45" ht="37.5" x14ac:dyDescent="0.25">
      <c r="A25" s="25" t="s">
        <v>28</v>
      </c>
      <c r="B25" s="26" t="s">
        <v>68</v>
      </c>
      <c r="C25" s="27" t="s">
        <v>113</v>
      </c>
      <c r="D25" s="28" t="s">
        <v>112</v>
      </c>
      <c r="E25" s="28" t="s">
        <v>112</v>
      </c>
      <c r="F25" s="22">
        <v>0</v>
      </c>
      <c r="G25" s="22">
        <v>0</v>
      </c>
      <c r="H25" s="22" t="s">
        <v>112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</row>
    <row r="26" spans="1:45" ht="37.5" x14ac:dyDescent="0.25">
      <c r="A26" s="25" t="s">
        <v>2</v>
      </c>
      <c r="B26" s="26" t="s">
        <v>70</v>
      </c>
      <c r="C26" s="27" t="s">
        <v>113</v>
      </c>
      <c r="D26" s="28" t="s">
        <v>112</v>
      </c>
      <c r="E26" s="28" t="s">
        <v>112</v>
      </c>
      <c r="F26" s="22">
        <v>0</v>
      </c>
      <c r="G26" s="22">
        <v>0</v>
      </c>
      <c r="H26" s="22" t="s">
        <v>112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</row>
    <row r="27" spans="1:45" ht="56.25" x14ac:dyDescent="0.25">
      <c r="A27" s="25" t="s">
        <v>32</v>
      </c>
      <c r="B27" s="26" t="s">
        <v>71</v>
      </c>
      <c r="C27" s="27" t="s">
        <v>113</v>
      </c>
      <c r="D27" s="28" t="s">
        <v>112</v>
      </c>
      <c r="E27" s="28" t="s">
        <v>112</v>
      </c>
      <c r="F27" s="22">
        <v>0</v>
      </c>
      <c r="G27" s="22">
        <v>0</v>
      </c>
      <c r="H27" s="22" t="s">
        <v>112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</row>
    <row r="28" spans="1:45" ht="44.25" customHeight="1" x14ac:dyDescent="0.25">
      <c r="A28" s="25" t="s">
        <v>69</v>
      </c>
      <c r="B28" s="26" t="s">
        <v>72</v>
      </c>
      <c r="C28" s="27" t="s">
        <v>113</v>
      </c>
      <c r="D28" s="28" t="s">
        <v>112</v>
      </c>
      <c r="E28" s="28" t="s">
        <v>112</v>
      </c>
      <c r="F28" s="22">
        <v>0</v>
      </c>
      <c r="G28" s="22">
        <v>0</v>
      </c>
      <c r="H28" s="22" t="s">
        <v>112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</row>
    <row r="29" spans="1:45" ht="37.5" x14ac:dyDescent="0.25">
      <c r="A29" s="25" t="s">
        <v>3</v>
      </c>
      <c r="B29" s="26" t="s">
        <v>73</v>
      </c>
      <c r="C29" s="76" t="s">
        <v>113</v>
      </c>
      <c r="D29" s="28" t="s">
        <v>112</v>
      </c>
      <c r="E29" s="28" t="s">
        <v>112</v>
      </c>
      <c r="F29" s="22">
        <v>0</v>
      </c>
      <c r="G29" s="22">
        <v>0</v>
      </c>
      <c r="H29" s="22" t="s">
        <v>112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</row>
    <row r="30" spans="1:45" ht="37.5" x14ac:dyDescent="0.25">
      <c r="A30" s="25" t="s">
        <v>19</v>
      </c>
      <c r="B30" s="26" t="s">
        <v>73</v>
      </c>
      <c r="C30" s="27" t="s">
        <v>113</v>
      </c>
      <c r="D30" s="28" t="s">
        <v>112</v>
      </c>
      <c r="E30" s="28" t="s">
        <v>112</v>
      </c>
      <c r="F30" s="22">
        <v>0</v>
      </c>
      <c r="G30" s="22">
        <v>0</v>
      </c>
      <c r="H30" s="22" t="s">
        <v>112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</row>
    <row r="31" spans="1:45" ht="83.25" customHeight="1" x14ac:dyDescent="0.25">
      <c r="A31" s="25" t="s">
        <v>20</v>
      </c>
      <c r="B31" s="26" t="s">
        <v>74</v>
      </c>
      <c r="C31" s="27" t="s">
        <v>113</v>
      </c>
      <c r="D31" s="28" t="s">
        <v>112</v>
      </c>
      <c r="E31" s="28" t="s">
        <v>112</v>
      </c>
      <c r="F31" s="22">
        <v>0</v>
      </c>
      <c r="G31" s="22">
        <v>0</v>
      </c>
      <c r="H31" s="22" t="s">
        <v>112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</row>
    <row r="32" spans="1:45" ht="76.5" customHeight="1" x14ac:dyDescent="0.25">
      <c r="A32" s="25" t="s">
        <v>20</v>
      </c>
      <c r="B32" s="26" t="s">
        <v>75</v>
      </c>
      <c r="C32" s="27" t="s">
        <v>113</v>
      </c>
      <c r="D32" s="28" t="s">
        <v>112</v>
      </c>
      <c r="E32" s="28" t="s">
        <v>112</v>
      </c>
      <c r="F32" s="22">
        <v>0</v>
      </c>
      <c r="G32" s="22">
        <v>0</v>
      </c>
      <c r="H32" s="22" t="s">
        <v>112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</row>
    <row r="33" spans="1:45" ht="87.75" customHeight="1" x14ac:dyDescent="0.25">
      <c r="A33" s="25" t="s">
        <v>20</v>
      </c>
      <c r="B33" s="26" t="s">
        <v>76</v>
      </c>
      <c r="C33" s="27" t="s">
        <v>113</v>
      </c>
      <c r="D33" s="28" t="s">
        <v>112</v>
      </c>
      <c r="E33" s="28" t="s">
        <v>112</v>
      </c>
      <c r="F33" s="22">
        <v>0</v>
      </c>
      <c r="G33" s="22">
        <v>0</v>
      </c>
      <c r="H33" s="22" t="s">
        <v>112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</row>
    <row r="34" spans="1:45" ht="75" x14ac:dyDescent="0.25">
      <c r="A34" s="25" t="s">
        <v>114</v>
      </c>
      <c r="B34" s="26" t="s">
        <v>74</v>
      </c>
      <c r="C34" s="27" t="s">
        <v>113</v>
      </c>
      <c r="D34" s="28" t="s">
        <v>112</v>
      </c>
      <c r="E34" s="28" t="s">
        <v>112</v>
      </c>
      <c r="F34" s="22">
        <v>0</v>
      </c>
      <c r="G34" s="22">
        <v>0</v>
      </c>
      <c r="H34" s="22" t="s">
        <v>112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</row>
    <row r="35" spans="1:45" ht="75" x14ac:dyDescent="0.25">
      <c r="A35" s="25" t="s">
        <v>114</v>
      </c>
      <c r="B35" s="26" t="s">
        <v>75</v>
      </c>
      <c r="C35" s="27" t="s">
        <v>113</v>
      </c>
      <c r="D35" s="28" t="s">
        <v>112</v>
      </c>
      <c r="E35" s="28" t="s">
        <v>112</v>
      </c>
      <c r="F35" s="22">
        <v>0</v>
      </c>
      <c r="G35" s="22">
        <v>0</v>
      </c>
      <c r="H35" s="22" t="s">
        <v>112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</row>
    <row r="36" spans="1:45" ht="67.5" customHeight="1" x14ac:dyDescent="0.25">
      <c r="A36" s="25" t="s">
        <v>114</v>
      </c>
      <c r="B36" s="26" t="s">
        <v>76</v>
      </c>
      <c r="C36" s="27" t="s">
        <v>113</v>
      </c>
      <c r="D36" s="28" t="s">
        <v>112</v>
      </c>
      <c r="E36" s="28" t="s">
        <v>112</v>
      </c>
      <c r="F36" s="22">
        <v>0</v>
      </c>
      <c r="G36" s="22">
        <v>0</v>
      </c>
      <c r="H36" s="22" t="s">
        <v>112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</row>
    <row r="37" spans="1:45" ht="84" customHeight="1" x14ac:dyDescent="0.25">
      <c r="A37" s="25" t="s">
        <v>115</v>
      </c>
      <c r="B37" s="26" t="s">
        <v>74</v>
      </c>
      <c r="C37" s="27" t="s">
        <v>113</v>
      </c>
      <c r="D37" s="28" t="s">
        <v>112</v>
      </c>
      <c r="E37" s="28" t="s">
        <v>112</v>
      </c>
      <c r="F37" s="22">
        <v>0</v>
      </c>
      <c r="G37" s="22">
        <v>0</v>
      </c>
      <c r="H37" s="22" t="s">
        <v>112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</row>
    <row r="38" spans="1:45" ht="66" customHeight="1" x14ac:dyDescent="0.25">
      <c r="A38" s="25" t="s">
        <v>115</v>
      </c>
      <c r="B38" s="26" t="s">
        <v>75</v>
      </c>
      <c r="C38" s="27" t="s">
        <v>113</v>
      </c>
      <c r="D38" s="28" t="s">
        <v>112</v>
      </c>
      <c r="E38" s="28" t="s">
        <v>112</v>
      </c>
      <c r="F38" s="22">
        <v>0</v>
      </c>
      <c r="G38" s="22">
        <v>0</v>
      </c>
      <c r="H38" s="22" t="s">
        <v>112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</row>
    <row r="39" spans="1:45" ht="84" customHeight="1" x14ac:dyDescent="0.25">
      <c r="A39" s="25" t="s">
        <v>115</v>
      </c>
      <c r="B39" s="26" t="s">
        <v>76</v>
      </c>
      <c r="C39" s="27" t="s">
        <v>113</v>
      </c>
      <c r="D39" s="28" t="s">
        <v>112</v>
      </c>
      <c r="E39" s="28" t="s">
        <v>112</v>
      </c>
      <c r="F39" s="22">
        <v>0</v>
      </c>
      <c r="G39" s="22">
        <v>0</v>
      </c>
      <c r="H39" s="22" t="s">
        <v>112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</row>
    <row r="40" spans="1:45" ht="77.25" customHeight="1" x14ac:dyDescent="0.25">
      <c r="A40" s="25" t="s">
        <v>116</v>
      </c>
      <c r="B40" s="26" t="s">
        <v>74</v>
      </c>
      <c r="C40" s="27" t="s">
        <v>113</v>
      </c>
      <c r="D40" s="28" t="s">
        <v>112</v>
      </c>
      <c r="E40" s="28" t="s">
        <v>112</v>
      </c>
      <c r="F40" s="22">
        <v>0</v>
      </c>
      <c r="G40" s="22">
        <v>0</v>
      </c>
      <c r="H40" s="22" t="s">
        <v>112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</row>
    <row r="41" spans="1:45" ht="91.5" customHeight="1" x14ac:dyDescent="0.25">
      <c r="A41" s="25" t="s">
        <v>116</v>
      </c>
      <c r="B41" s="26" t="s">
        <v>75</v>
      </c>
      <c r="C41" s="27" t="s">
        <v>113</v>
      </c>
      <c r="D41" s="28" t="s">
        <v>112</v>
      </c>
      <c r="E41" s="28" t="s">
        <v>112</v>
      </c>
      <c r="F41" s="22">
        <v>0</v>
      </c>
      <c r="G41" s="22">
        <v>0</v>
      </c>
      <c r="H41" s="22" t="s">
        <v>112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</row>
    <row r="42" spans="1:45" ht="82.5" customHeight="1" x14ac:dyDescent="0.25">
      <c r="A42" s="25" t="s">
        <v>116</v>
      </c>
      <c r="B42" s="26" t="s">
        <v>76</v>
      </c>
      <c r="C42" s="27" t="s">
        <v>113</v>
      </c>
      <c r="D42" s="28" t="s">
        <v>112</v>
      </c>
      <c r="E42" s="28" t="s">
        <v>112</v>
      </c>
      <c r="F42" s="22">
        <v>0</v>
      </c>
      <c r="G42" s="22">
        <v>0</v>
      </c>
      <c r="H42" s="22" t="s">
        <v>112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</row>
    <row r="43" spans="1:45" ht="75" x14ac:dyDescent="0.25">
      <c r="A43" s="25" t="s">
        <v>4</v>
      </c>
      <c r="B43" s="26" t="s">
        <v>77</v>
      </c>
      <c r="C43" s="27" t="s">
        <v>113</v>
      </c>
      <c r="D43" s="28" t="s">
        <v>112</v>
      </c>
      <c r="E43" s="28" t="s">
        <v>112</v>
      </c>
      <c r="F43" s="22">
        <v>0</v>
      </c>
      <c r="G43" s="22">
        <v>0</v>
      </c>
      <c r="H43" s="22" t="s">
        <v>112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</row>
    <row r="44" spans="1:45" ht="56.25" x14ac:dyDescent="0.25">
      <c r="A44" s="25" t="s">
        <v>31</v>
      </c>
      <c r="B44" s="26" t="s">
        <v>78</v>
      </c>
      <c r="C44" s="27" t="s">
        <v>113</v>
      </c>
      <c r="D44" s="28" t="s">
        <v>112</v>
      </c>
      <c r="E44" s="28" t="s">
        <v>112</v>
      </c>
      <c r="F44" s="22">
        <v>0</v>
      </c>
      <c r="G44" s="22">
        <v>0</v>
      </c>
      <c r="H44" s="22" t="s">
        <v>112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</row>
    <row r="45" spans="1:45" ht="56.25" x14ac:dyDescent="0.25">
      <c r="A45" s="25" t="s">
        <v>30</v>
      </c>
      <c r="B45" s="26" t="s">
        <v>79</v>
      </c>
      <c r="C45" s="27" t="s">
        <v>113</v>
      </c>
      <c r="D45" s="28" t="s">
        <v>112</v>
      </c>
      <c r="E45" s="28" t="s">
        <v>112</v>
      </c>
      <c r="F45" s="22">
        <v>0</v>
      </c>
      <c r="G45" s="22">
        <v>0</v>
      </c>
      <c r="H45" s="22" t="s">
        <v>112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</row>
    <row r="46" spans="1:45" ht="42.75" customHeight="1" x14ac:dyDescent="0.25">
      <c r="A46" s="25" t="s">
        <v>5</v>
      </c>
      <c r="B46" s="26" t="s">
        <v>80</v>
      </c>
      <c r="C46" s="27" t="s">
        <v>113</v>
      </c>
      <c r="D46" s="28" t="s">
        <v>112</v>
      </c>
      <c r="E46" s="28" t="s">
        <v>112</v>
      </c>
      <c r="F46" s="22">
        <f>F47</f>
        <v>0</v>
      </c>
      <c r="G46" s="22">
        <f t="shared" ref="G46:AR46" si="8">G47</f>
        <v>185.30387636000003</v>
      </c>
      <c r="H46" s="22" t="s">
        <v>112</v>
      </c>
      <c r="I46" s="22">
        <f t="shared" si="8"/>
        <v>185.30387636000003</v>
      </c>
      <c r="J46" s="22">
        <f t="shared" si="8"/>
        <v>0</v>
      </c>
      <c r="K46" s="22">
        <f t="shared" si="8"/>
        <v>0</v>
      </c>
      <c r="L46" s="22">
        <f t="shared" si="8"/>
        <v>0</v>
      </c>
      <c r="M46" s="22">
        <f t="shared" si="8"/>
        <v>0</v>
      </c>
      <c r="N46" s="22">
        <f t="shared" si="8"/>
        <v>0</v>
      </c>
      <c r="O46" s="22">
        <f t="shared" si="8"/>
        <v>0</v>
      </c>
      <c r="P46" s="22">
        <f t="shared" si="8"/>
        <v>37.787613360000002</v>
      </c>
      <c r="Q46" s="22">
        <f t="shared" si="8"/>
        <v>0</v>
      </c>
      <c r="R46" s="22">
        <f t="shared" si="8"/>
        <v>0</v>
      </c>
      <c r="S46" s="22">
        <f>S47</f>
        <v>37.787613360000002</v>
      </c>
      <c r="T46" s="22">
        <v>0</v>
      </c>
      <c r="U46" s="22">
        <f t="shared" si="8"/>
        <v>38.129248999999994</v>
      </c>
      <c r="V46" s="22">
        <f t="shared" si="8"/>
        <v>0</v>
      </c>
      <c r="W46" s="22">
        <f t="shared" si="8"/>
        <v>0</v>
      </c>
      <c r="X46" s="22">
        <f t="shared" si="8"/>
        <v>38.129248999999994</v>
      </c>
      <c r="Y46" s="22">
        <f t="shared" si="8"/>
        <v>0</v>
      </c>
      <c r="Z46" s="22">
        <f t="shared" si="8"/>
        <v>33.804997</v>
      </c>
      <c r="AA46" s="22">
        <f t="shared" si="8"/>
        <v>0</v>
      </c>
      <c r="AB46" s="22">
        <f t="shared" si="8"/>
        <v>0</v>
      </c>
      <c r="AC46" s="22">
        <f t="shared" si="8"/>
        <v>33.804997</v>
      </c>
      <c r="AD46" s="22">
        <f t="shared" si="8"/>
        <v>0</v>
      </c>
      <c r="AE46" s="22">
        <f t="shared" si="8"/>
        <v>37.794609999999999</v>
      </c>
      <c r="AF46" s="22">
        <f t="shared" si="8"/>
        <v>0</v>
      </c>
      <c r="AG46" s="22">
        <f t="shared" si="8"/>
        <v>0</v>
      </c>
      <c r="AH46" s="22">
        <f t="shared" si="8"/>
        <v>37.794609999999999</v>
      </c>
      <c r="AI46" s="22">
        <f t="shared" si="8"/>
        <v>0</v>
      </c>
      <c r="AJ46" s="22">
        <f t="shared" si="8"/>
        <v>0</v>
      </c>
      <c r="AK46" s="22">
        <f t="shared" si="8"/>
        <v>0</v>
      </c>
      <c r="AL46" s="22">
        <f t="shared" si="8"/>
        <v>0</v>
      </c>
      <c r="AM46" s="22">
        <f t="shared" si="8"/>
        <v>37.787407000000002</v>
      </c>
      <c r="AN46" s="22">
        <f t="shared" si="8"/>
        <v>0</v>
      </c>
      <c r="AO46" s="22">
        <v>0</v>
      </c>
      <c r="AP46" s="22">
        <f t="shared" si="8"/>
        <v>0</v>
      </c>
      <c r="AQ46" s="22">
        <f t="shared" si="8"/>
        <v>0</v>
      </c>
      <c r="AR46" s="22">
        <f t="shared" si="8"/>
        <v>185.30387636000003</v>
      </c>
      <c r="AS46" s="22">
        <v>0</v>
      </c>
    </row>
    <row r="47" spans="1:45" ht="56.25" x14ac:dyDescent="0.25">
      <c r="A47" s="25" t="s">
        <v>6</v>
      </c>
      <c r="B47" s="26" t="s">
        <v>81</v>
      </c>
      <c r="C47" s="27" t="s">
        <v>113</v>
      </c>
      <c r="D47" s="28" t="s">
        <v>112</v>
      </c>
      <c r="E47" s="28" t="s">
        <v>112</v>
      </c>
      <c r="F47" s="22">
        <f>F48+F81</f>
        <v>0</v>
      </c>
      <c r="G47" s="22">
        <f>G48+G81</f>
        <v>185.30387636000003</v>
      </c>
      <c r="H47" s="22" t="s">
        <v>112</v>
      </c>
      <c r="I47" s="22">
        <f t="shared" ref="I47:AQ47" si="9">I48+I81</f>
        <v>185.30387636000003</v>
      </c>
      <c r="J47" s="22">
        <f t="shared" si="9"/>
        <v>0</v>
      </c>
      <c r="K47" s="22">
        <f t="shared" si="9"/>
        <v>0</v>
      </c>
      <c r="L47" s="22">
        <f t="shared" si="9"/>
        <v>0</v>
      </c>
      <c r="M47" s="22">
        <f t="shared" si="9"/>
        <v>0</v>
      </c>
      <c r="N47" s="22">
        <f t="shared" si="9"/>
        <v>0</v>
      </c>
      <c r="O47" s="22">
        <f t="shared" si="9"/>
        <v>0</v>
      </c>
      <c r="P47" s="22">
        <f t="shared" si="9"/>
        <v>37.787613360000002</v>
      </c>
      <c r="Q47" s="22">
        <f t="shared" si="9"/>
        <v>0</v>
      </c>
      <c r="R47" s="22">
        <f t="shared" si="9"/>
        <v>0</v>
      </c>
      <c r="S47" s="22">
        <f>S48+S81</f>
        <v>37.787613360000002</v>
      </c>
      <c r="T47" s="22">
        <v>0</v>
      </c>
      <c r="U47" s="22">
        <f t="shared" si="9"/>
        <v>38.129248999999994</v>
      </c>
      <c r="V47" s="22">
        <f t="shared" si="9"/>
        <v>0</v>
      </c>
      <c r="W47" s="22">
        <f t="shared" si="9"/>
        <v>0</v>
      </c>
      <c r="X47" s="22">
        <f t="shared" si="9"/>
        <v>38.129248999999994</v>
      </c>
      <c r="Y47" s="22">
        <f t="shared" si="9"/>
        <v>0</v>
      </c>
      <c r="Z47" s="22">
        <f t="shared" si="9"/>
        <v>33.804997</v>
      </c>
      <c r="AA47" s="22">
        <f t="shared" si="9"/>
        <v>0</v>
      </c>
      <c r="AB47" s="22">
        <f t="shared" si="9"/>
        <v>0</v>
      </c>
      <c r="AC47" s="22">
        <f t="shared" si="9"/>
        <v>33.804997</v>
      </c>
      <c r="AD47" s="22">
        <f t="shared" si="9"/>
        <v>0</v>
      </c>
      <c r="AE47" s="22">
        <f t="shared" si="9"/>
        <v>37.794609999999999</v>
      </c>
      <c r="AF47" s="22">
        <f t="shared" si="9"/>
        <v>0</v>
      </c>
      <c r="AG47" s="22">
        <f t="shared" si="9"/>
        <v>0</v>
      </c>
      <c r="AH47" s="22">
        <f t="shared" si="9"/>
        <v>37.794609999999999</v>
      </c>
      <c r="AI47" s="22">
        <f t="shared" si="9"/>
        <v>0</v>
      </c>
      <c r="AJ47" s="22">
        <f t="shared" si="9"/>
        <v>0</v>
      </c>
      <c r="AK47" s="22">
        <f t="shared" si="9"/>
        <v>0</v>
      </c>
      <c r="AL47" s="22">
        <f t="shared" si="9"/>
        <v>0</v>
      </c>
      <c r="AM47" s="22">
        <f t="shared" si="9"/>
        <v>37.787407000000002</v>
      </c>
      <c r="AN47" s="22">
        <f t="shared" si="9"/>
        <v>0</v>
      </c>
      <c r="AO47" s="22">
        <f>AO48+AO81</f>
        <v>185.30387636000003</v>
      </c>
      <c r="AP47" s="22">
        <f t="shared" si="9"/>
        <v>0</v>
      </c>
      <c r="AQ47" s="22">
        <f t="shared" si="9"/>
        <v>0</v>
      </c>
      <c r="AR47" s="22">
        <f>AR48+AR81</f>
        <v>185.30387636000003</v>
      </c>
      <c r="AS47" s="22">
        <v>0</v>
      </c>
    </row>
    <row r="48" spans="1:45" ht="37.5" x14ac:dyDescent="0.25">
      <c r="A48" s="25" t="s">
        <v>21</v>
      </c>
      <c r="B48" s="26" t="s">
        <v>82</v>
      </c>
      <c r="C48" s="27" t="s">
        <v>113</v>
      </c>
      <c r="D48" s="22" t="s">
        <v>112</v>
      </c>
      <c r="E48" s="22" t="s">
        <v>112</v>
      </c>
      <c r="F48" s="22">
        <f>SUM(F49:F95)</f>
        <v>0</v>
      </c>
      <c r="G48" s="22">
        <f>SUM(G49:G80)</f>
        <v>170.71887436000003</v>
      </c>
      <c r="H48" s="22" t="s">
        <v>112</v>
      </c>
      <c r="I48" s="22">
        <f>SUM(I49:I80)</f>
        <v>170.71887436000003</v>
      </c>
      <c r="J48" s="22">
        <f t="shared" ref="J48:O48" si="10">SUM(J49:J57)</f>
        <v>0</v>
      </c>
      <c r="K48" s="22">
        <f t="shared" si="10"/>
        <v>0</v>
      </c>
      <c r="L48" s="22">
        <f t="shared" si="10"/>
        <v>0</v>
      </c>
      <c r="M48" s="22">
        <f t="shared" si="10"/>
        <v>0</v>
      </c>
      <c r="N48" s="22">
        <f t="shared" si="10"/>
        <v>0</v>
      </c>
      <c r="O48" s="22">
        <f t="shared" si="10"/>
        <v>0</v>
      </c>
      <c r="P48" s="22">
        <f>SUM(P49:P80)</f>
        <v>23.202611360000002</v>
      </c>
      <c r="Q48" s="22">
        <f>SUM(Q49:Q57)</f>
        <v>0</v>
      </c>
      <c r="R48" s="22">
        <f>SUM(R49:R57)</f>
        <v>0</v>
      </c>
      <c r="S48" s="22">
        <f>SUM(S49:S58)</f>
        <v>23.202611360000002</v>
      </c>
      <c r="T48" s="22">
        <v>0</v>
      </c>
      <c r="U48" s="22">
        <f>SUM(U49:U71)</f>
        <v>38.129248999999994</v>
      </c>
      <c r="V48" s="22">
        <f>SUM(V49:V57)</f>
        <v>0</v>
      </c>
      <c r="W48" s="22">
        <f>SUM(W49:W57)</f>
        <v>0</v>
      </c>
      <c r="X48" s="22">
        <f>SUM(X49:X80)</f>
        <v>38.129248999999994</v>
      </c>
      <c r="Y48" s="22">
        <f>SUM(Y49:Y71)</f>
        <v>0</v>
      </c>
      <c r="Z48" s="22">
        <f>SUM(Z49:Z80)</f>
        <v>33.804997</v>
      </c>
      <c r="AA48" s="22">
        <f>SUM(AA49:AA57)</f>
        <v>0</v>
      </c>
      <c r="AB48" s="22">
        <f>SUM(AB49:AB57)</f>
        <v>0</v>
      </c>
      <c r="AC48" s="22">
        <f>SUM(AC49:AC80)</f>
        <v>33.804997</v>
      </c>
      <c r="AD48" s="22">
        <f>SUM(AD49:AD71)</f>
        <v>0</v>
      </c>
      <c r="AE48" s="22">
        <f t="shared" ref="AE48:AE54" si="11">SUM(AF48:AI48)</f>
        <v>37.794609999999999</v>
      </c>
      <c r="AF48" s="22">
        <f>SUM(AF49:AF57)</f>
        <v>0</v>
      </c>
      <c r="AG48" s="22">
        <f>SUM(AG49:AG57)</f>
        <v>0</v>
      </c>
      <c r="AH48" s="22">
        <f>SUM(AH49:AH80)</f>
        <v>37.794609999999999</v>
      </c>
      <c r="AI48" s="22">
        <f>SUM(AI49:AI72)</f>
        <v>0</v>
      </c>
      <c r="AJ48" s="22">
        <f>SUM(AJ49:AJ57)</f>
        <v>0</v>
      </c>
      <c r="AK48" s="22">
        <f>SUM(AK49:AK57)</f>
        <v>0</v>
      </c>
      <c r="AL48" s="22">
        <f>SUM(AL49:AL57)</f>
        <v>0</v>
      </c>
      <c r="AM48" s="22">
        <f>SUM(AM49:AM80)</f>
        <v>37.787407000000002</v>
      </c>
      <c r="AN48" s="22">
        <f>SUM(AN49:AN72)</f>
        <v>0</v>
      </c>
      <c r="AO48" s="22">
        <f>SUM(AO49:AO80)</f>
        <v>170.71887436000003</v>
      </c>
      <c r="AP48" s="22">
        <f>SUM(AP49:AP57)</f>
        <v>0</v>
      </c>
      <c r="AQ48" s="22">
        <f>SUM(AQ49:AQ57)</f>
        <v>0</v>
      </c>
      <c r="AR48" s="22">
        <f>SUM(AR49:AR80)</f>
        <v>170.71887436000003</v>
      </c>
      <c r="AS48" s="22">
        <v>0</v>
      </c>
    </row>
    <row r="49" spans="1:45" ht="39.75" customHeight="1" x14ac:dyDescent="0.25">
      <c r="A49" s="77" t="s">
        <v>21</v>
      </c>
      <c r="B49" s="42" t="s">
        <v>567</v>
      </c>
      <c r="C49" s="78" t="s">
        <v>503</v>
      </c>
      <c r="D49" s="79">
        <v>2025</v>
      </c>
      <c r="E49" s="79">
        <v>2025</v>
      </c>
      <c r="F49" s="80">
        <v>0</v>
      </c>
      <c r="G49" s="81">
        <f>4.99296677+0.03</f>
        <v>5.02296677</v>
      </c>
      <c r="H49" s="22" t="s">
        <v>112</v>
      </c>
      <c r="I49" s="80">
        <f>G49</f>
        <v>5.02296677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f t="shared" ref="P49:P58" si="12">SUM(Q49:S49)</f>
        <v>5.02296677</v>
      </c>
      <c r="Q49" s="80">
        <v>0</v>
      </c>
      <c r="R49" s="80">
        <v>0</v>
      </c>
      <c r="S49" s="80">
        <f>I49</f>
        <v>5.02296677</v>
      </c>
      <c r="T49" s="82">
        <v>0</v>
      </c>
      <c r="U49" s="22">
        <f t="shared" ref="U49" si="13">SUM(V49:Y49)</f>
        <v>0</v>
      </c>
      <c r="V49" s="80">
        <v>0</v>
      </c>
      <c r="W49" s="80">
        <v>0</v>
      </c>
      <c r="X49" s="80">
        <v>0</v>
      </c>
      <c r="Y49" s="80">
        <v>0</v>
      </c>
      <c r="Z49" s="75">
        <f t="shared" ref="Z49:Z57" si="14">SUM(AA49:AD49)</f>
        <v>0</v>
      </c>
      <c r="AA49" s="80">
        <v>0</v>
      </c>
      <c r="AB49" s="80">
        <v>0</v>
      </c>
      <c r="AC49" s="80">
        <v>0</v>
      </c>
      <c r="AD49" s="80">
        <v>0</v>
      </c>
      <c r="AE49" s="75">
        <f t="shared" si="11"/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22">
        <f>SUM(AP49:AS49)</f>
        <v>5.02296677</v>
      </c>
      <c r="AP49" s="80">
        <v>0</v>
      </c>
      <c r="AQ49" s="80">
        <v>0</v>
      </c>
      <c r="AR49" s="80">
        <f>AM49+AH49+AC49+X49+S49</f>
        <v>5.02296677</v>
      </c>
      <c r="AS49" s="22">
        <v>0</v>
      </c>
    </row>
    <row r="50" spans="1:45" ht="39.75" customHeight="1" x14ac:dyDescent="0.25">
      <c r="A50" s="77" t="s">
        <v>22</v>
      </c>
      <c r="B50" s="83" t="s">
        <v>568</v>
      </c>
      <c r="C50" s="78" t="s">
        <v>504</v>
      </c>
      <c r="D50" s="79">
        <v>2025</v>
      </c>
      <c r="E50" s="79">
        <v>2025</v>
      </c>
      <c r="F50" s="17">
        <v>0</v>
      </c>
      <c r="G50" s="81">
        <f>0.66425977+0.02</f>
        <v>0.68425977000000004</v>
      </c>
      <c r="H50" s="22" t="s">
        <v>112</v>
      </c>
      <c r="I50" s="80">
        <f>G50</f>
        <v>0.68425977000000004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75">
        <f t="shared" si="12"/>
        <v>0.68425977000000004</v>
      </c>
      <c r="Q50" s="84">
        <v>0</v>
      </c>
      <c r="R50" s="84">
        <v>0</v>
      </c>
      <c r="S50" s="84">
        <f t="shared" ref="S50:S58" si="15">G50</f>
        <v>0.68425977000000004</v>
      </c>
      <c r="T50" s="82">
        <v>0</v>
      </c>
      <c r="U50" s="22">
        <f>SUM(V50:Y50)</f>
        <v>0</v>
      </c>
      <c r="V50" s="84">
        <v>0</v>
      </c>
      <c r="W50" s="84">
        <v>0</v>
      </c>
      <c r="X50" s="84">
        <v>0</v>
      </c>
      <c r="Y50" s="84">
        <v>0</v>
      </c>
      <c r="Z50" s="75">
        <f>SUM(AA50:AD50)</f>
        <v>0</v>
      </c>
      <c r="AA50" s="84">
        <v>0</v>
      </c>
      <c r="AB50" s="84">
        <v>0</v>
      </c>
      <c r="AC50" s="84">
        <v>0</v>
      </c>
      <c r="AD50" s="84">
        <v>0</v>
      </c>
      <c r="AE50" s="75">
        <f t="shared" ref="AE50" si="16">SUM(AF50:AI50)</f>
        <v>0</v>
      </c>
      <c r="AF50" s="80">
        <v>0</v>
      </c>
      <c r="AG50" s="80">
        <v>0</v>
      </c>
      <c r="AH50" s="80">
        <v>0</v>
      </c>
      <c r="AI50" s="80">
        <v>0</v>
      </c>
      <c r="AJ50" s="84">
        <v>0</v>
      </c>
      <c r="AK50" s="84">
        <v>0</v>
      </c>
      <c r="AL50" s="84">
        <v>0</v>
      </c>
      <c r="AM50" s="84">
        <v>0</v>
      </c>
      <c r="AN50" s="80">
        <v>0</v>
      </c>
      <c r="AO50" s="22">
        <f t="shared" ref="AO50:AO80" si="17">SUM(AP50:AS50)</f>
        <v>0.68425977000000004</v>
      </c>
      <c r="AP50" s="84">
        <v>0</v>
      </c>
      <c r="AQ50" s="84">
        <v>0</v>
      </c>
      <c r="AR50" s="80">
        <f t="shared" ref="AR50:AR80" si="18">AM50+AH50+AC50+X50+S50</f>
        <v>0.68425977000000004</v>
      </c>
      <c r="AS50" s="22">
        <v>0</v>
      </c>
    </row>
    <row r="51" spans="1:45" ht="39.75" customHeight="1" x14ac:dyDescent="0.25">
      <c r="A51" s="77" t="s">
        <v>353</v>
      </c>
      <c r="B51" s="85" t="s">
        <v>570</v>
      </c>
      <c r="C51" s="78" t="s">
        <v>505</v>
      </c>
      <c r="D51" s="79">
        <v>2025</v>
      </c>
      <c r="E51" s="79">
        <v>2025</v>
      </c>
      <c r="F51" s="82">
        <v>0</v>
      </c>
      <c r="G51" s="81">
        <f>0.94112551+0.02</f>
        <v>0.96112551000000002</v>
      </c>
      <c r="H51" s="22" t="s">
        <v>112</v>
      </c>
      <c r="I51" s="80">
        <f>G51</f>
        <v>0.96112551000000002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75">
        <f t="shared" si="12"/>
        <v>0.96112551000000002</v>
      </c>
      <c r="Q51" s="82">
        <v>0</v>
      </c>
      <c r="R51" s="82">
        <v>0</v>
      </c>
      <c r="S51" s="82">
        <f t="shared" si="15"/>
        <v>0.96112551000000002</v>
      </c>
      <c r="T51" s="82">
        <v>0</v>
      </c>
      <c r="U51" s="22">
        <f>SUM(V51:Y51)</f>
        <v>0</v>
      </c>
      <c r="V51" s="82">
        <v>0</v>
      </c>
      <c r="W51" s="82">
        <v>0</v>
      </c>
      <c r="X51" s="82">
        <v>0</v>
      </c>
      <c r="Y51" s="82">
        <v>0</v>
      </c>
      <c r="Z51" s="75">
        <f>SUM(AA51:AD51)</f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>
        <v>0</v>
      </c>
      <c r="AM51" s="82">
        <v>0</v>
      </c>
      <c r="AN51" s="80">
        <v>0</v>
      </c>
      <c r="AO51" s="22">
        <f t="shared" si="17"/>
        <v>0.96112551000000002</v>
      </c>
      <c r="AP51" s="82">
        <v>0</v>
      </c>
      <c r="AQ51" s="82">
        <v>0</v>
      </c>
      <c r="AR51" s="80">
        <f t="shared" si="18"/>
        <v>0.96112551000000002</v>
      </c>
      <c r="AS51" s="22">
        <v>0</v>
      </c>
    </row>
    <row r="52" spans="1:45" ht="39.75" customHeight="1" x14ac:dyDescent="0.25">
      <c r="A52" s="77" t="s">
        <v>355</v>
      </c>
      <c r="B52" s="85" t="s">
        <v>571</v>
      </c>
      <c r="C52" s="78" t="s">
        <v>507</v>
      </c>
      <c r="D52" s="79">
        <v>2025</v>
      </c>
      <c r="E52" s="79">
        <v>2025</v>
      </c>
      <c r="F52" s="82">
        <v>0</v>
      </c>
      <c r="G52" s="81">
        <f>0.49381194+0.02</f>
        <v>0.51381193999999997</v>
      </c>
      <c r="H52" s="22" t="s">
        <v>112</v>
      </c>
      <c r="I52" s="80">
        <f>G52</f>
        <v>0.51381193999999997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75">
        <f t="shared" si="12"/>
        <v>0.51381193999999997</v>
      </c>
      <c r="Q52" s="82">
        <v>0</v>
      </c>
      <c r="R52" s="82">
        <v>0</v>
      </c>
      <c r="S52" s="82">
        <f t="shared" si="15"/>
        <v>0.51381193999999997</v>
      </c>
      <c r="T52" s="82">
        <v>0</v>
      </c>
      <c r="U52" s="22">
        <f>SUM(V52:Y52)</f>
        <v>0</v>
      </c>
      <c r="V52" s="82">
        <v>0</v>
      </c>
      <c r="W52" s="82">
        <v>0</v>
      </c>
      <c r="X52" s="82">
        <v>0</v>
      </c>
      <c r="Y52" s="82">
        <v>0</v>
      </c>
      <c r="Z52" s="75">
        <f>SUM(AA52:AD52)</f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0">
        <v>0</v>
      </c>
      <c r="AO52" s="22">
        <f t="shared" si="17"/>
        <v>0.51381193999999997</v>
      </c>
      <c r="AP52" s="82">
        <v>0</v>
      </c>
      <c r="AQ52" s="82">
        <v>0</v>
      </c>
      <c r="AR52" s="80">
        <f t="shared" si="18"/>
        <v>0.51381193999999997</v>
      </c>
      <c r="AS52" s="22">
        <v>0</v>
      </c>
    </row>
    <row r="53" spans="1:45" ht="39.75" customHeight="1" x14ac:dyDescent="0.25">
      <c r="A53" s="77" t="s">
        <v>357</v>
      </c>
      <c r="B53" s="86" t="s">
        <v>565</v>
      </c>
      <c r="C53" s="78" t="s">
        <v>508</v>
      </c>
      <c r="D53" s="87">
        <v>2025</v>
      </c>
      <c r="E53" s="79">
        <v>2025</v>
      </c>
      <c r="F53" s="17">
        <v>0</v>
      </c>
      <c r="G53" s="81">
        <f>4.51884554+0.02</f>
        <v>4.5388455399999996</v>
      </c>
      <c r="H53" s="22" t="s">
        <v>112</v>
      </c>
      <c r="I53" s="80">
        <f t="shared" ref="I53:I80" si="19">G53</f>
        <v>4.5388455399999996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75">
        <f t="shared" si="12"/>
        <v>4.5388455399999996</v>
      </c>
      <c r="Q53" s="80">
        <v>0</v>
      </c>
      <c r="R53" s="80">
        <v>0</v>
      </c>
      <c r="S53" s="82">
        <f t="shared" si="15"/>
        <v>4.5388455399999996</v>
      </c>
      <c r="T53" s="82">
        <v>0</v>
      </c>
      <c r="U53" s="22">
        <f t="shared" ref="U53:U58" si="20">SUM(V53:Y53)</f>
        <v>0</v>
      </c>
      <c r="V53" s="17">
        <v>0</v>
      </c>
      <c r="W53" s="17">
        <v>0</v>
      </c>
      <c r="X53" s="17">
        <v>0</v>
      </c>
      <c r="Y53" s="82">
        <v>0</v>
      </c>
      <c r="Z53" s="75">
        <f t="shared" si="14"/>
        <v>0</v>
      </c>
      <c r="AA53" s="80">
        <v>0</v>
      </c>
      <c r="AB53" s="80">
        <v>0</v>
      </c>
      <c r="AC53" s="80">
        <v>0</v>
      </c>
      <c r="AD53" s="80">
        <v>0</v>
      </c>
      <c r="AE53" s="75">
        <f t="shared" si="11"/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22">
        <f t="shared" si="17"/>
        <v>4.5388455399999996</v>
      </c>
      <c r="AP53" s="80">
        <v>0</v>
      </c>
      <c r="AQ53" s="80">
        <v>0</v>
      </c>
      <c r="AR53" s="80">
        <f t="shared" si="18"/>
        <v>4.5388455399999996</v>
      </c>
      <c r="AS53" s="22">
        <v>0</v>
      </c>
    </row>
    <row r="54" spans="1:45" ht="39.75" customHeight="1" x14ac:dyDescent="0.25">
      <c r="A54" s="77" t="s">
        <v>359</v>
      </c>
      <c r="B54" s="86" t="s">
        <v>566</v>
      </c>
      <c r="C54" s="78" t="s">
        <v>509</v>
      </c>
      <c r="D54" s="87">
        <v>2025</v>
      </c>
      <c r="E54" s="79">
        <v>2025</v>
      </c>
      <c r="F54" s="17">
        <v>0</v>
      </c>
      <c r="G54" s="81">
        <f>2.65878134+0.02</f>
        <v>2.67878134</v>
      </c>
      <c r="H54" s="22" t="s">
        <v>112</v>
      </c>
      <c r="I54" s="80">
        <f t="shared" si="19"/>
        <v>2.67878134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75">
        <f t="shared" si="12"/>
        <v>2.67878134</v>
      </c>
      <c r="Q54" s="80">
        <v>0</v>
      </c>
      <c r="R54" s="80">
        <v>0</v>
      </c>
      <c r="S54" s="82">
        <f t="shared" si="15"/>
        <v>2.67878134</v>
      </c>
      <c r="T54" s="82">
        <v>0</v>
      </c>
      <c r="U54" s="22">
        <f t="shared" si="20"/>
        <v>0</v>
      </c>
      <c r="V54" s="80">
        <v>0</v>
      </c>
      <c r="W54" s="80">
        <v>0</v>
      </c>
      <c r="X54" s="80">
        <v>0</v>
      </c>
      <c r="Y54" s="82">
        <v>0</v>
      </c>
      <c r="Z54" s="75">
        <f t="shared" si="14"/>
        <v>0</v>
      </c>
      <c r="AA54" s="75">
        <f t="shared" ref="AA54" si="21">SUM(AB54:AE54)</f>
        <v>0</v>
      </c>
      <c r="AB54" s="75">
        <f t="shared" ref="AB54" si="22">SUM(AC54:AF54)</f>
        <v>0</v>
      </c>
      <c r="AC54" s="75">
        <f t="shared" ref="AC54" si="23">SUM(AD54:AG54)</f>
        <v>0</v>
      </c>
      <c r="AD54" s="75">
        <f t="shared" ref="AD54" si="24">SUM(AE54:AH54)</f>
        <v>0</v>
      </c>
      <c r="AE54" s="75">
        <f t="shared" si="11"/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22">
        <f t="shared" si="17"/>
        <v>2.67878134</v>
      </c>
      <c r="AP54" s="80">
        <v>0</v>
      </c>
      <c r="AQ54" s="80">
        <v>0</v>
      </c>
      <c r="AR54" s="80">
        <f t="shared" si="18"/>
        <v>2.67878134</v>
      </c>
      <c r="AS54" s="22">
        <v>0</v>
      </c>
    </row>
    <row r="55" spans="1:45" ht="39.75" customHeight="1" x14ac:dyDescent="0.25">
      <c r="A55" s="77" t="s">
        <v>360</v>
      </c>
      <c r="B55" s="85" t="s">
        <v>569</v>
      </c>
      <c r="C55" s="78" t="s">
        <v>510</v>
      </c>
      <c r="D55" s="87">
        <v>2025</v>
      </c>
      <c r="E55" s="79">
        <v>2025</v>
      </c>
      <c r="F55" s="17">
        <v>0</v>
      </c>
      <c r="G55" s="81">
        <f>1.240164+0.02</f>
        <v>1.2601640000000001</v>
      </c>
      <c r="H55" s="22" t="s">
        <v>112</v>
      </c>
      <c r="I55" s="80">
        <f t="shared" si="19"/>
        <v>1.2601640000000001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75">
        <f t="shared" si="12"/>
        <v>1.2601640000000001</v>
      </c>
      <c r="Q55" s="80">
        <v>0</v>
      </c>
      <c r="R55" s="80">
        <v>0</v>
      </c>
      <c r="S55" s="82">
        <f t="shared" si="15"/>
        <v>1.2601640000000001</v>
      </c>
      <c r="T55" s="82">
        <v>0</v>
      </c>
      <c r="U55" s="22">
        <f t="shared" si="20"/>
        <v>0</v>
      </c>
      <c r="V55" s="82">
        <v>0</v>
      </c>
      <c r="W55" s="82">
        <v>0</v>
      </c>
      <c r="X55" s="82">
        <v>0</v>
      </c>
      <c r="Y55" s="82">
        <v>0</v>
      </c>
      <c r="Z55" s="75">
        <f t="shared" si="14"/>
        <v>0</v>
      </c>
      <c r="AA55" s="82">
        <v>0</v>
      </c>
      <c r="AB55" s="82">
        <v>0</v>
      </c>
      <c r="AC55" s="82">
        <v>0</v>
      </c>
      <c r="AD55" s="82">
        <v>0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82">
        <v>0</v>
      </c>
      <c r="AK55" s="82">
        <v>0</v>
      </c>
      <c r="AL55" s="82">
        <v>0</v>
      </c>
      <c r="AM55" s="82">
        <v>0</v>
      </c>
      <c r="AN55" s="80">
        <v>0</v>
      </c>
      <c r="AO55" s="22">
        <f t="shared" si="17"/>
        <v>1.2601640000000001</v>
      </c>
      <c r="AP55" s="82">
        <v>0</v>
      </c>
      <c r="AQ55" s="82">
        <v>0</v>
      </c>
      <c r="AR55" s="80">
        <f t="shared" si="18"/>
        <v>1.2601640000000001</v>
      </c>
      <c r="AS55" s="22">
        <v>0</v>
      </c>
    </row>
    <row r="56" spans="1:45" ht="39.75" customHeight="1" x14ac:dyDescent="0.25">
      <c r="A56" s="77" t="s">
        <v>511</v>
      </c>
      <c r="B56" s="85" t="s">
        <v>572</v>
      </c>
      <c r="C56" s="78" t="s">
        <v>512</v>
      </c>
      <c r="D56" s="87">
        <v>2025</v>
      </c>
      <c r="E56" s="79">
        <v>2025</v>
      </c>
      <c r="F56" s="82">
        <v>0</v>
      </c>
      <c r="G56" s="81">
        <f>1.23319562+0.02</f>
        <v>1.2531956200000001</v>
      </c>
      <c r="H56" s="22" t="s">
        <v>112</v>
      </c>
      <c r="I56" s="80">
        <f t="shared" si="19"/>
        <v>1.2531956200000001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75">
        <f t="shared" si="12"/>
        <v>1.2531956200000001</v>
      </c>
      <c r="Q56" s="80">
        <v>0</v>
      </c>
      <c r="R56" s="80">
        <v>0</v>
      </c>
      <c r="S56" s="82">
        <f t="shared" si="15"/>
        <v>1.2531956200000001</v>
      </c>
      <c r="T56" s="82">
        <v>0</v>
      </c>
      <c r="U56" s="22">
        <f t="shared" si="20"/>
        <v>0</v>
      </c>
      <c r="V56" s="82">
        <v>0</v>
      </c>
      <c r="W56" s="82">
        <v>0</v>
      </c>
      <c r="X56" s="82">
        <v>0</v>
      </c>
      <c r="Y56" s="82">
        <v>0</v>
      </c>
      <c r="Z56" s="75">
        <f t="shared" si="14"/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0">
        <v>0</v>
      </c>
      <c r="AO56" s="22">
        <f t="shared" si="17"/>
        <v>1.2531956200000001</v>
      </c>
      <c r="AP56" s="82">
        <v>0</v>
      </c>
      <c r="AQ56" s="82">
        <v>0</v>
      </c>
      <c r="AR56" s="80">
        <f t="shared" si="18"/>
        <v>1.2531956200000001</v>
      </c>
      <c r="AS56" s="22">
        <v>0</v>
      </c>
    </row>
    <row r="57" spans="1:45" ht="39.75" customHeight="1" x14ac:dyDescent="0.25">
      <c r="A57" s="77" t="s">
        <v>563</v>
      </c>
      <c r="B57" s="88" t="s">
        <v>573</v>
      </c>
      <c r="C57" s="78" t="s">
        <v>513</v>
      </c>
      <c r="D57" s="87">
        <v>2025</v>
      </c>
      <c r="E57" s="79">
        <v>2025</v>
      </c>
      <c r="F57" s="75">
        <v>0</v>
      </c>
      <c r="G57" s="75">
        <f>(2911545.97+40000)/1000000</f>
        <v>2.9515459700000002</v>
      </c>
      <c r="H57" s="22" t="s">
        <v>112</v>
      </c>
      <c r="I57" s="80">
        <f t="shared" si="19"/>
        <v>2.9515459700000002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75">
        <f t="shared" si="12"/>
        <v>2.9515459700000002</v>
      </c>
      <c r="Q57" s="80">
        <v>0</v>
      </c>
      <c r="R57" s="80">
        <v>0</v>
      </c>
      <c r="S57" s="82">
        <f t="shared" si="15"/>
        <v>2.9515459700000002</v>
      </c>
      <c r="T57" s="82">
        <v>0</v>
      </c>
      <c r="U57" s="22">
        <f t="shared" si="20"/>
        <v>0</v>
      </c>
      <c r="V57" s="75">
        <v>0</v>
      </c>
      <c r="W57" s="75">
        <v>0</v>
      </c>
      <c r="X57" s="75">
        <v>0</v>
      </c>
      <c r="Y57" s="82">
        <v>0</v>
      </c>
      <c r="Z57" s="75">
        <f t="shared" si="14"/>
        <v>0</v>
      </c>
      <c r="AA57" s="75">
        <v>0</v>
      </c>
      <c r="AB57" s="75">
        <v>0</v>
      </c>
      <c r="AC57" s="75">
        <v>0</v>
      </c>
      <c r="AD57" s="75">
        <v>0</v>
      </c>
      <c r="AE57" s="82">
        <v>0</v>
      </c>
      <c r="AF57" s="75">
        <v>0</v>
      </c>
      <c r="AG57" s="75">
        <v>0</v>
      </c>
      <c r="AH57" s="75">
        <v>0</v>
      </c>
      <c r="AI57" s="75">
        <v>0</v>
      </c>
      <c r="AJ57" s="75">
        <v>0</v>
      </c>
      <c r="AK57" s="75">
        <v>0</v>
      </c>
      <c r="AL57" s="75">
        <v>0</v>
      </c>
      <c r="AM57" s="75">
        <v>0</v>
      </c>
      <c r="AN57" s="80">
        <v>0</v>
      </c>
      <c r="AO57" s="22">
        <f t="shared" si="17"/>
        <v>2.9515459700000002</v>
      </c>
      <c r="AP57" s="75">
        <v>0</v>
      </c>
      <c r="AQ57" s="75">
        <v>0</v>
      </c>
      <c r="AR57" s="80">
        <f t="shared" si="18"/>
        <v>2.9515459700000002</v>
      </c>
      <c r="AS57" s="22">
        <v>0</v>
      </c>
    </row>
    <row r="58" spans="1:45" ht="39.75" customHeight="1" x14ac:dyDescent="0.25">
      <c r="A58" s="77" t="s">
        <v>575</v>
      </c>
      <c r="B58" s="88" t="s">
        <v>608</v>
      </c>
      <c r="C58" s="78" t="s">
        <v>587</v>
      </c>
      <c r="D58" s="87">
        <v>2025</v>
      </c>
      <c r="E58" s="79">
        <v>2025</v>
      </c>
      <c r="F58" s="75">
        <v>0</v>
      </c>
      <c r="G58" s="75">
        <f>3317914.9/1000000+0.02</f>
        <v>3.3379148999999999</v>
      </c>
      <c r="H58" s="22" t="s">
        <v>112</v>
      </c>
      <c r="I58" s="80">
        <f t="shared" si="19"/>
        <v>3.3379148999999999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75">
        <f t="shared" si="12"/>
        <v>3.3379148999999999</v>
      </c>
      <c r="Q58" s="80">
        <v>0</v>
      </c>
      <c r="R58" s="80">
        <v>0</v>
      </c>
      <c r="S58" s="82">
        <f t="shared" si="15"/>
        <v>3.3379148999999999</v>
      </c>
      <c r="T58" s="82">
        <v>0</v>
      </c>
      <c r="U58" s="22">
        <f t="shared" si="20"/>
        <v>0</v>
      </c>
      <c r="V58" s="75">
        <v>0</v>
      </c>
      <c r="W58" s="75">
        <v>0</v>
      </c>
      <c r="X58" s="75">
        <v>0</v>
      </c>
      <c r="Y58" s="82">
        <v>0</v>
      </c>
      <c r="Z58" s="75">
        <f t="shared" ref="Z58:Z79" si="25">SUM(AA58:AD58)</f>
        <v>0</v>
      </c>
      <c r="AA58" s="75">
        <v>0</v>
      </c>
      <c r="AB58" s="75">
        <v>0</v>
      </c>
      <c r="AC58" s="75">
        <v>0</v>
      </c>
      <c r="AD58" s="75">
        <v>0</v>
      </c>
      <c r="AE58" s="82">
        <v>0</v>
      </c>
      <c r="AF58" s="75">
        <v>0</v>
      </c>
      <c r="AG58" s="75">
        <v>0</v>
      </c>
      <c r="AH58" s="75">
        <v>0</v>
      </c>
      <c r="AI58" s="75">
        <v>0</v>
      </c>
      <c r="AJ58" s="75">
        <v>0</v>
      </c>
      <c r="AK58" s="75">
        <v>0</v>
      </c>
      <c r="AL58" s="75">
        <v>0</v>
      </c>
      <c r="AM58" s="75">
        <v>0</v>
      </c>
      <c r="AN58" s="80">
        <v>0</v>
      </c>
      <c r="AO58" s="22">
        <f t="shared" si="17"/>
        <v>3.3379148999999999</v>
      </c>
      <c r="AP58" s="75">
        <v>0</v>
      </c>
      <c r="AQ58" s="75">
        <v>0</v>
      </c>
      <c r="AR58" s="80">
        <f t="shared" si="18"/>
        <v>3.3379148999999999</v>
      </c>
      <c r="AS58" s="22">
        <v>0</v>
      </c>
    </row>
    <row r="59" spans="1:45" ht="39.75" customHeight="1" x14ac:dyDescent="0.25">
      <c r="A59" s="77" t="s">
        <v>576</v>
      </c>
      <c r="B59" s="88" t="s">
        <v>607</v>
      </c>
      <c r="C59" s="78" t="s">
        <v>588</v>
      </c>
      <c r="D59" s="87">
        <v>2026</v>
      </c>
      <c r="E59" s="87">
        <v>2026</v>
      </c>
      <c r="F59" s="75">
        <v>0</v>
      </c>
      <c r="G59" s="75">
        <f>3784450/1000000+0.04</f>
        <v>3.8244500000000001</v>
      </c>
      <c r="H59" s="22" t="s">
        <v>112</v>
      </c>
      <c r="I59" s="80">
        <f t="shared" si="19"/>
        <v>3.8244500000000001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2">
        <v>0</v>
      </c>
      <c r="U59" s="22">
        <f t="shared" ref="U59:U66" si="26">SUM(V59:X59)</f>
        <v>3.8244500000000001</v>
      </c>
      <c r="V59" s="75">
        <v>0</v>
      </c>
      <c r="W59" s="75">
        <v>0</v>
      </c>
      <c r="X59" s="75">
        <f t="shared" ref="X59:X66" si="27">I59</f>
        <v>3.8244500000000001</v>
      </c>
      <c r="Y59" s="82">
        <v>0</v>
      </c>
      <c r="Z59" s="75">
        <f t="shared" si="25"/>
        <v>0</v>
      </c>
      <c r="AA59" s="75">
        <v>0</v>
      </c>
      <c r="AB59" s="75">
        <v>0</v>
      </c>
      <c r="AC59" s="75">
        <v>0</v>
      </c>
      <c r="AD59" s="75">
        <v>0</v>
      </c>
      <c r="AE59" s="82">
        <v>0</v>
      </c>
      <c r="AF59" s="75">
        <v>0</v>
      </c>
      <c r="AG59" s="75">
        <v>0</v>
      </c>
      <c r="AH59" s="75">
        <v>0</v>
      </c>
      <c r="AI59" s="75">
        <v>0</v>
      </c>
      <c r="AJ59" s="75">
        <v>0</v>
      </c>
      <c r="AK59" s="75">
        <v>0</v>
      </c>
      <c r="AL59" s="75">
        <v>0</v>
      </c>
      <c r="AM59" s="75">
        <v>0</v>
      </c>
      <c r="AN59" s="80">
        <v>0</v>
      </c>
      <c r="AO59" s="22">
        <f t="shared" si="17"/>
        <v>3.8244500000000001</v>
      </c>
      <c r="AP59" s="75">
        <v>0</v>
      </c>
      <c r="AQ59" s="75">
        <v>0</v>
      </c>
      <c r="AR59" s="80">
        <f t="shared" si="18"/>
        <v>3.8244500000000001</v>
      </c>
      <c r="AS59" s="22">
        <v>0</v>
      </c>
    </row>
    <row r="60" spans="1:45" ht="39.75" customHeight="1" x14ac:dyDescent="0.25">
      <c r="A60" s="77" t="s">
        <v>577</v>
      </c>
      <c r="B60" s="88" t="s">
        <v>605</v>
      </c>
      <c r="C60" s="78" t="s">
        <v>589</v>
      </c>
      <c r="D60" s="87">
        <v>2026</v>
      </c>
      <c r="E60" s="87">
        <v>2026</v>
      </c>
      <c r="F60" s="75">
        <v>0</v>
      </c>
      <c r="G60" s="75">
        <f>2664945/1000000+0.12</f>
        <v>2.784945</v>
      </c>
      <c r="H60" s="22" t="s">
        <v>112</v>
      </c>
      <c r="I60" s="80">
        <f t="shared" si="19"/>
        <v>2.784945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2">
        <v>0</v>
      </c>
      <c r="U60" s="22">
        <f t="shared" si="26"/>
        <v>2.784945</v>
      </c>
      <c r="V60" s="75">
        <v>0</v>
      </c>
      <c r="W60" s="75">
        <v>0</v>
      </c>
      <c r="X60" s="75">
        <f t="shared" si="27"/>
        <v>2.784945</v>
      </c>
      <c r="Y60" s="82">
        <v>0</v>
      </c>
      <c r="Z60" s="75">
        <f t="shared" si="25"/>
        <v>0</v>
      </c>
      <c r="AA60" s="75">
        <v>0</v>
      </c>
      <c r="AB60" s="75">
        <v>0</v>
      </c>
      <c r="AC60" s="75">
        <v>0</v>
      </c>
      <c r="AD60" s="75">
        <v>0</v>
      </c>
      <c r="AE60" s="82">
        <v>0</v>
      </c>
      <c r="AF60" s="75">
        <v>0</v>
      </c>
      <c r="AG60" s="75">
        <v>0</v>
      </c>
      <c r="AH60" s="75">
        <v>0</v>
      </c>
      <c r="AI60" s="75">
        <v>0</v>
      </c>
      <c r="AJ60" s="75">
        <v>0</v>
      </c>
      <c r="AK60" s="75">
        <v>0</v>
      </c>
      <c r="AL60" s="75">
        <v>0</v>
      </c>
      <c r="AM60" s="75">
        <v>0</v>
      </c>
      <c r="AN60" s="80">
        <v>0</v>
      </c>
      <c r="AO60" s="22">
        <f t="shared" si="17"/>
        <v>2.784945</v>
      </c>
      <c r="AP60" s="75">
        <v>0</v>
      </c>
      <c r="AQ60" s="75">
        <v>0</v>
      </c>
      <c r="AR60" s="80">
        <f t="shared" si="18"/>
        <v>2.784945</v>
      </c>
      <c r="AS60" s="22">
        <v>0</v>
      </c>
    </row>
    <row r="61" spans="1:45" ht="39.75" customHeight="1" x14ac:dyDescent="0.25">
      <c r="A61" s="77" t="s">
        <v>578</v>
      </c>
      <c r="B61" s="88" t="s">
        <v>620</v>
      </c>
      <c r="C61" s="78" t="s">
        <v>590</v>
      </c>
      <c r="D61" s="87">
        <v>2026</v>
      </c>
      <c r="E61" s="87">
        <v>2026</v>
      </c>
      <c r="F61" s="75">
        <v>0</v>
      </c>
      <c r="G61" s="75">
        <f>4916850/1000000+0.04</f>
        <v>4.9568500000000002</v>
      </c>
      <c r="H61" s="22" t="s">
        <v>112</v>
      </c>
      <c r="I61" s="80">
        <f t="shared" si="19"/>
        <v>4.9568500000000002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2">
        <v>0</v>
      </c>
      <c r="U61" s="75">
        <f t="shared" si="26"/>
        <v>4.9568500000000002</v>
      </c>
      <c r="V61" s="75">
        <v>0</v>
      </c>
      <c r="W61" s="75">
        <v>0</v>
      </c>
      <c r="X61" s="75">
        <f t="shared" si="27"/>
        <v>4.9568500000000002</v>
      </c>
      <c r="Y61" s="82">
        <v>0</v>
      </c>
      <c r="Z61" s="75">
        <f t="shared" si="25"/>
        <v>0</v>
      </c>
      <c r="AA61" s="75">
        <v>0</v>
      </c>
      <c r="AB61" s="75">
        <v>0</v>
      </c>
      <c r="AC61" s="75">
        <v>0</v>
      </c>
      <c r="AD61" s="75">
        <v>0</v>
      </c>
      <c r="AE61" s="82">
        <v>0</v>
      </c>
      <c r="AF61" s="75">
        <v>0</v>
      </c>
      <c r="AG61" s="75">
        <v>0</v>
      </c>
      <c r="AH61" s="75">
        <v>0</v>
      </c>
      <c r="AI61" s="75">
        <v>0</v>
      </c>
      <c r="AJ61" s="75">
        <v>0</v>
      </c>
      <c r="AK61" s="75">
        <v>0</v>
      </c>
      <c r="AL61" s="75">
        <v>0</v>
      </c>
      <c r="AM61" s="75">
        <v>0</v>
      </c>
      <c r="AN61" s="80">
        <v>0</v>
      </c>
      <c r="AO61" s="22">
        <f t="shared" si="17"/>
        <v>4.9568500000000002</v>
      </c>
      <c r="AP61" s="75">
        <v>0</v>
      </c>
      <c r="AQ61" s="75">
        <v>0</v>
      </c>
      <c r="AR61" s="80">
        <f t="shared" si="18"/>
        <v>4.9568500000000002</v>
      </c>
      <c r="AS61" s="22">
        <v>0</v>
      </c>
    </row>
    <row r="62" spans="1:45" ht="39.75" customHeight="1" x14ac:dyDescent="0.25">
      <c r="A62" s="77" t="s">
        <v>579</v>
      </c>
      <c r="B62" s="88" t="s">
        <v>611</v>
      </c>
      <c r="C62" s="78" t="s">
        <v>591</v>
      </c>
      <c r="D62" s="87">
        <v>2026</v>
      </c>
      <c r="E62" s="87">
        <v>2026</v>
      </c>
      <c r="F62" s="75">
        <v>0</v>
      </c>
      <c r="G62" s="75">
        <f>5975200/1000000+0.2</f>
        <v>6.1752000000000002</v>
      </c>
      <c r="H62" s="22" t="s">
        <v>112</v>
      </c>
      <c r="I62" s="80">
        <f t="shared" si="19"/>
        <v>6.1752000000000002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2">
        <v>0</v>
      </c>
      <c r="U62" s="75">
        <f t="shared" si="26"/>
        <v>6.1752000000000002</v>
      </c>
      <c r="V62" s="75">
        <v>0</v>
      </c>
      <c r="W62" s="75">
        <v>0</v>
      </c>
      <c r="X62" s="75">
        <f t="shared" si="27"/>
        <v>6.1752000000000002</v>
      </c>
      <c r="Y62" s="82">
        <v>0</v>
      </c>
      <c r="Z62" s="75">
        <f t="shared" si="25"/>
        <v>0</v>
      </c>
      <c r="AA62" s="75">
        <v>0</v>
      </c>
      <c r="AB62" s="75">
        <v>0</v>
      </c>
      <c r="AC62" s="75">
        <v>0</v>
      </c>
      <c r="AD62" s="75">
        <v>0</v>
      </c>
      <c r="AE62" s="82">
        <v>0</v>
      </c>
      <c r="AF62" s="75">
        <v>0</v>
      </c>
      <c r="AG62" s="75">
        <v>0</v>
      </c>
      <c r="AH62" s="75">
        <v>0</v>
      </c>
      <c r="AI62" s="75">
        <v>0</v>
      </c>
      <c r="AJ62" s="75">
        <v>0</v>
      </c>
      <c r="AK62" s="75">
        <v>0</v>
      </c>
      <c r="AL62" s="75">
        <v>0</v>
      </c>
      <c r="AM62" s="75">
        <v>0</v>
      </c>
      <c r="AN62" s="80">
        <v>0</v>
      </c>
      <c r="AO62" s="22">
        <f t="shared" si="17"/>
        <v>6.1752000000000002</v>
      </c>
      <c r="AP62" s="75">
        <v>0</v>
      </c>
      <c r="AQ62" s="75">
        <v>0</v>
      </c>
      <c r="AR62" s="80">
        <f t="shared" si="18"/>
        <v>6.1752000000000002</v>
      </c>
      <c r="AS62" s="22">
        <v>0</v>
      </c>
    </row>
    <row r="63" spans="1:45" ht="39.75" customHeight="1" x14ac:dyDescent="0.25">
      <c r="A63" s="77" t="s">
        <v>580</v>
      </c>
      <c r="B63" s="88" t="s">
        <v>610</v>
      </c>
      <c r="C63" s="78" t="s">
        <v>592</v>
      </c>
      <c r="D63" s="87">
        <v>2026</v>
      </c>
      <c r="E63" s="87">
        <v>2026</v>
      </c>
      <c r="F63" s="75">
        <v>0</v>
      </c>
      <c r="G63" s="75">
        <f>5009971/1000000+0.06</f>
        <v>5.0699709999999998</v>
      </c>
      <c r="H63" s="22" t="s">
        <v>112</v>
      </c>
      <c r="I63" s="80">
        <f t="shared" si="19"/>
        <v>5.0699709999999998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2">
        <v>0</v>
      </c>
      <c r="U63" s="75">
        <f t="shared" si="26"/>
        <v>5.0699709999999998</v>
      </c>
      <c r="V63" s="75">
        <v>0</v>
      </c>
      <c r="W63" s="75">
        <v>0</v>
      </c>
      <c r="X63" s="75">
        <f t="shared" si="27"/>
        <v>5.0699709999999998</v>
      </c>
      <c r="Y63" s="82">
        <v>0</v>
      </c>
      <c r="Z63" s="75">
        <f t="shared" si="25"/>
        <v>0</v>
      </c>
      <c r="AA63" s="75">
        <v>0</v>
      </c>
      <c r="AB63" s="75">
        <v>0</v>
      </c>
      <c r="AC63" s="75">
        <v>0</v>
      </c>
      <c r="AD63" s="75">
        <v>0</v>
      </c>
      <c r="AE63" s="82">
        <v>0</v>
      </c>
      <c r="AF63" s="75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80">
        <v>0</v>
      </c>
      <c r="AO63" s="22">
        <f t="shared" si="17"/>
        <v>5.0699709999999998</v>
      </c>
      <c r="AP63" s="75">
        <v>0</v>
      </c>
      <c r="AQ63" s="75">
        <v>0</v>
      </c>
      <c r="AR63" s="80">
        <f t="shared" si="18"/>
        <v>5.0699709999999998</v>
      </c>
      <c r="AS63" s="22">
        <v>0</v>
      </c>
    </row>
    <row r="64" spans="1:45" ht="39.75" customHeight="1" x14ac:dyDescent="0.25">
      <c r="A64" s="77" t="s">
        <v>581</v>
      </c>
      <c r="B64" s="88" t="s">
        <v>621</v>
      </c>
      <c r="C64" s="78" t="s">
        <v>593</v>
      </c>
      <c r="D64" s="87">
        <v>2026</v>
      </c>
      <c r="E64" s="87">
        <v>2026</v>
      </c>
      <c r="F64" s="75">
        <v>0</v>
      </c>
      <c r="G64" s="75">
        <f>5512919/1000000+0.06</f>
        <v>5.5729189999999997</v>
      </c>
      <c r="H64" s="22" t="s">
        <v>112</v>
      </c>
      <c r="I64" s="80">
        <f t="shared" si="19"/>
        <v>5.5729189999999997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2">
        <v>0</v>
      </c>
      <c r="U64" s="75">
        <f t="shared" si="26"/>
        <v>5.5729189999999997</v>
      </c>
      <c r="V64" s="75">
        <v>0</v>
      </c>
      <c r="W64" s="75">
        <v>0</v>
      </c>
      <c r="X64" s="75">
        <f t="shared" si="27"/>
        <v>5.5729189999999997</v>
      </c>
      <c r="Y64" s="82">
        <v>0</v>
      </c>
      <c r="Z64" s="75">
        <f t="shared" si="25"/>
        <v>0</v>
      </c>
      <c r="AA64" s="75">
        <v>0</v>
      </c>
      <c r="AB64" s="75">
        <v>0</v>
      </c>
      <c r="AC64" s="75">
        <v>0</v>
      </c>
      <c r="AD64" s="75">
        <v>0</v>
      </c>
      <c r="AE64" s="82">
        <v>0</v>
      </c>
      <c r="AF64" s="75">
        <v>0</v>
      </c>
      <c r="AG64" s="75">
        <v>0</v>
      </c>
      <c r="AH64" s="75">
        <v>0</v>
      </c>
      <c r="AI64" s="75">
        <v>0</v>
      </c>
      <c r="AJ64" s="75">
        <v>0</v>
      </c>
      <c r="AK64" s="75">
        <v>0</v>
      </c>
      <c r="AL64" s="75">
        <v>0</v>
      </c>
      <c r="AM64" s="75">
        <v>0</v>
      </c>
      <c r="AN64" s="80">
        <v>0</v>
      </c>
      <c r="AO64" s="22">
        <f t="shared" si="17"/>
        <v>5.5729189999999997</v>
      </c>
      <c r="AP64" s="75">
        <v>0</v>
      </c>
      <c r="AQ64" s="75">
        <v>0</v>
      </c>
      <c r="AR64" s="80">
        <f t="shared" si="18"/>
        <v>5.5729189999999997</v>
      </c>
      <c r="AS64" s="22">
        <v>0</v>
      </c>
    </row>
    <row r="65" spans="1:45" ht="39.75" customHeight="1" x14ac:dyDescent="0.25">
      <c r="A65" s="77" t="s">
        <v>582</v>
      </c>
      <c r="B65" s="88" t="s">
        <v>612</v>
      </c>
      <c r="C65" s="78" t="s">
        <v>594</v>
      </c>
      <c r="D65" s="87">
        <v>2026</v>
      </c>
      <c r="E65" s="87">
        <v>2026</v>
      </c>
      <c r="F65" s="75">
        <v>0</v>
      </c>
      <c r="G65" s="75">
        <f>4914954/1000000+0.04</f>
        <v>4.9549539999999999</v>
      </c>
      <c r="H65" s="22" t="s">
        <v>112</v>
      </c>
      <c r="I65" s="80">
        <f t="shared" si="19"/>
        <v>4.9549539999999999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2">
        <v>0</v>
      </c>
      <c r="U65" s="75">
        <f t="shared" si="26"/>
        <v>4.9549539999999999</v>
      </c>
      <c r="V65" s="75">
        <v>0</v>
      </c>
      <c r="W65" s="75">
        <v>0</v>
      </c>
      <c r="X65" s="75">
        <f t="shared" si="27"/>
        <v>4.9549539999999999</v>
      </c>
      <c r="Y65" s="82">
        <v>0</v>
      </c>
      <c r="Z65" s="75">
        <f t="shared" si="25"/>
        <v>0</v>
      </c>
      <c r="AA65" s="75">
        <v>0</v>
      </c>
      <c r="AB65" s="75">
        <v>0</v>
      </c>
      <c r="AC65" s="75">
        <v>0</v>
      </c>
      <c r="AD65" s="75">
        <v>0</v>
      </c>
      <c r="AE65" s="75">
        <f>SUM(AF65:AI65)</f>
        <v>0</v>
      </c>
      <c r="AF65" s="75">
        <v>0</v>
      </c>
      <c r="AG65" s="75">
        <v>0</v>
      </c>
      <c r="AH65" s="75">
        <v>0</v>
      </c>
      <c r="AI65" s="75">
        <v>0</v>
      </c>
      <c r="AJ65" s="75">
        <v>0</v>
      </c>
      <c r="AK65" s="75">
        <v>0</v>
      </c>
      <c r="AL65" s="75">
        <v>0</v>
      </c>
      <c r="AM65" s="75">
        <v>0</v>
      </c>
      <c r="AN65" s="80">
        <v>0</v>
      </c>
      <c r="AO65" s="22">
        <f t="shared" si="17"/>
        <v>4.9549539999999999</v>
      </c>
      <c r="AP65" s="75">
        <v>0</v>
      </c>
      <c r="AQ65" s="75">
        <v>0</v>
      </c>
      <c r="AR65" s="80">
        <f t="shared" si="18"/>
        <v>4.9549539999999999</v>
      </c>
      <c r="AS65" s="22">
        <v>0</v>
      </c>
    </row>
    <row r="66" spans="1:45" ht="39.75" customHeight="1" x14ac:dyDescent="0.25">
      <c r="A66" s="77" t="s">
        <v>583</v>
      </c>
      <c r="B66" s="88" t="s">
        <v>617</v>
      </c>
      <c r="C66" s="78" t="s">
        <v>595</v>
      </c>
      <c r="D66" s="87">
        <v>2026</v>
      </c>
      <c r="E66" s="87">
        <v>2026</v>
      </c>
      <c r="F66" s="75">
        <v>0</v>
      </c>
      <c r="G66" s="75">
        <f>4719960/1000000+0.07</f>
        <v>4.7899600000000007</v>
      </c>
      <c r="H66" s="22" t="s">
        <v>112</v>
      </c>
      <c r="I66" s="80">
        <f t="shared" si="19"/>
        <v>4.7899600000000007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2">
        <v>0</v>
      </c>
      <c r="U66" s="75">
        <f t="shared" si="26"/>
        <v>4.7899600000000007</v>
      </c>
      <c r="V66" s="75">
        <v>0</v>
      </c>
      <c r="W66" s="75">
        <v>0</v>
      </c>
      <c r="X66" s="75">
        <f t="shared" si="27"/>
        <v>4.7899600000000007</v>
      </c>
      <c r="Y66" s="82">
        <v>0</v>
      </c>
      <c r="Z66" s="75">
        <f t="shared" si="25"/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f t="shared" ref="AE66:AE68" si="28">SUM(AF66:AI66)</f>
        <v>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0</v>
      </c>
      <c r="AM66" s="75">
        <v>0</v>
      </c>
      <c r="AN66" s="80">
        <v>0</v>
      </c>
      <c r="AO66" s="22">
        <f t="shared" si="17"/>
        <v>4.7899600000000007</v>
      </c>
      <c r="AP66" s="75">
        <v>0</v>
      </c>
      <c r="AQ66" s="75">
        <v>0</v>
      </c>
      <c r="AR66" s="80">
        <f t="shared" si="18"/>
        <v>4.7899600000000007</v>
      </c>
      <c r="AS66" s="22">
        <v>0</v>
      </c>
    </row>
    <row r="67" spans="1:45" ht="39.75" customHeight="1" x14ac:dyDescent="0.25">
      <c r="A67" s="77" t="s">
        <v>584</v>
      </c>
      <c r="B67" s="88" t="s">
        <v>616</v>
      </c>
      <c r="C67" s="78" t="s">
        <v>596</v>
      </c>
      <c r="D67" s="89">
        <v>2027</v>
      </c>
      <c r="E67" s="89">
        <v>2027</v>
      </c>
      <c r="F67" s="75">
        <v>0</v>
      </c>
      <c r="G67" s="75">
        <f>5903908/1000000+0.01</f>
        <v>5.9139080000000002</v>
      </c>
      <c r="H67" s="22" t="s">
        <v>112</v>
      </c>
      <c r="I67" s="80">
        <f t="shared" si="19"/>
        <v>5.9139080000000002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2">
        <v>0</v>
      </c>
      <c r="U67" s="75">
        <f t="shared" ref="U67:U71" si="29">SUM(V67:Y67)</f>
        <v>0</v>
      </c>
      <c r="V67" s="75">
        <v>0</v>
      </c>
      <c r="W67" s="75">
        <v>0</v>
      </c>
      <c r="X67" s="75">
        <v>0</v>
      </c>
      <c r="Y67" s="75">
        <v>0</v>
      </c>
      <c r="Z67" s="75">
        <f t="shared" ref="Z67:Z72" si="30">SUM(AA67:AC67)</f>
        <v>5.9139080000000002</v>
      </c>
      <c r="AA67" s="75">
        <v>0</v>
      </c>
      <c r="AB67" s="75">
        <v>0</v>
      </c>
      <c r="AC67" s="75">
        <f t="shared" ref="AC67:AC72" si="31">I67</f>
        <v>5.9139080000000002</v>
      </c>
      <c r="AD67" s="75">
        <v>0</v>
      </c>
      <c r="AE67" s="75">
        <f t="shared" si="28"/>
        <v>0</v>
      </c>
      <c r="AF67" s="75">
        <v>0</v>
      </c>
      <c r="AG67" s="75">
        <v>0</v>
      </c>
      <c r="AH67" s="75">
        <v>0</v>
      </c>
      <c r="AI67" s="75">
        <v>0</v>
      </c>
      <c r="AJ67" s="75">
        <v>0</v>
      </c>
      <c r="AK67" s="75">
        <v>0</v>
      </c>
      <c r="AL67" s="75">
        <v>0</v>
      </c>
      <c r="AM67" s="75">
        <v>0</v>
      </c>
      <c r="AN67" s="80">
        <v>0</v>
      </c>
      <c r="AO67" s="22">
        <f t="shared" si="17"/>
        <v>5.9139080000000002</v>
      </c>
      <c r="AP67" s="75">
        <v>0</v>
      </c>
      <c r="AQ67" s="75">
        <v>0</v>
      </c>
      <c r="AR67" s="80">
        <f>AC67</f>
        <v>5.9139080000000002</v>
      </c>
      <c r="AS67" s="22">
        <v>0</v>
      </c>
    </row>
    <row r="68" spans="1:45" ht="39.75" customHeight="1" x14ac:dyDescent="0.25">
      <c r="A68" s="77" t="s">
        <v>585</v>
      </c>
      <c r="B68" s="88" t="s">
        <v>614</v>
      </c>
      <c r="C68" s="78" t="s">
        <v>597</v>
      </c>
      <c r="D68" s="89">
        <v>2027</v>
      </c>
      <c r="E68" s="89">
        <v>2027</v>
      </c>
      <c r="F68" s="75">
        <v>0</v>
      </c>
      <c r="G68" s="75">
        <f>6016175/1000000+0.1</f>
        <v>6.1161749999999993</v>
      </c>
      <c r="H68" s="22" t="s">
        <v>112</v>
      </c>
      <c r="I68" s="80">
        <f t="shared" si="19"/>
        <v>6.1161749999999993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2">
        <v>0</v>
      </c>
      <c r="U68" s="75">
        <f t="shared" si="29"/>
        <v>0</v>
      </c>
      <c r="V68" s="75">
        <v>0</v>
      </c>
      <c r="W68" s="75">
        <v>0</v>
      </c>
      <c r="X68" s="75">
        <v>0</v>
      </c>
      <c r="Y68" s="75">
        <v>0</v>
      </c>
      <c r="Z68" s="75">
        <f t="shared" si="30"/>
        <v>6.1161749999999993</v>
      </c>
      <c r="AA68" s="75">
        <v>0</v>
      </c>
      <c r="AB68" s="75">
        <v>0</v>
      </c>
      <c r="AC68" s="75">
        <f t="shared" si="31"/>
        <v>6.1161749999999993</v>
      </c>
      <c r="AD68" s="75">
        <v>0</v>
      </c>
      <c r="AE68" s="75">
        <f t="shared" si="28"/>
        <v>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0</v>
      </c>
      <c r="AL68" s="75">
        <v>0</v>
      </c>
      <c r="AM68" s="75">
        <v>0</v>
      </c>
      <c r="AN68" s="80">
        <v>0</v>
      </c>
      <c r="AO68" s="22">
        <f t="shared" si="17"/>
        <v>6.1161749999999993</v>
      </c>
      <c r="AP68" s="75">
        <v>0</v>
      </c>
      <c r="AQ68" s="75">
        <v>0</v>
      </c>
      <c r="AR68" s="80">
        <f t="shared" ref="AR68:AR72" si="32">AC68</f>
        <v>6.1161749999999993</v>
      </c>
      <c r="AS68" s="22">
        <v>0</v>
      </c>
    </row>
    <row r="69" spans="1:45" ht="39.75" customHeight="1" x14ac:dyDescent="0.25">
      <c r="A69" s="77" t="s">
        <v>586</v>
      </c>
      <c r="B69" s="88" t="s">
        <v>618</v>
      </c>
      <c r="C69" s="78" t="s">
        <v>598</v>
      </c>
      <c r="D69" s="89">
        <v>2027</v>
      </c>
      <c r="E69" s="89">
        <v>2027</v>
      </c>
      <c r="F69" s="75">
        <v>0</v>
      </c>
      <c r="G69" s="75">
        <f>4915972/1000000+0.4</f>
        <v>5.3159720000000004</v>
      </c>
      <c r="H69" s="22" t="s">
        <v>112</v>
      </c>
      <c r="I69" s="80">
        <f t="shared" si="19"/>
        <v>5.3159720000000004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2">
        <v>0</v>
      </c>
      <c r="U69" s="75">
        <f t="shared" si="29"/>
        <v>0</v>
      </c>
      <c r="V69" s="75">
        <v>0</v>
      </c>
      <c r="W69" s="75">
        <v>0</v>
      </c>
      <c r="X69" s="75">
        <v>0</v>
      </c>
      <c r="Y69" s="75">
        <v>0</v>
      </c>
      <c r="Z69" s="75">
        <f t="shared" si="30"/>
        <v>5.3159720000000004</v>
      </c>
      <c r="AA69" s="75">
        <v>0</v>
      </c>
      <c r="AB69" s="75">
        <v>0</v>
      </c>
      <c r="AC69" s="75">
        <f t="shared" si="31"/>
        <v>5.3159720000000004</v>
      </c>
      <c r="AD69" s="75">
        <v>0</v>
      </c>
      <c r="AE69" s="75">
        <v>0</v>
      </c>
      <c r="AF69" s="75">
        <v>0</v>
      </c>
      <c r="AG69" s="75">
        <v>0</v>
      </c>
      <c r="AH69" s="75">
        <v>0</v>
      </c>
      <c r="AI69" s="75">
        <v>0</v>
      </c>
      <c r="AJ69" s="75">
        <f>SUM(AK69:AN69)</f>
        <v>0</v>
      </c>
      <c r="AK69" s="75">
        <v>0</v>
      </c>
      <c r="AL69" s="75">
        <v>0</v>
      </c>
      <c r="AM69" s="75">
        <v>0</v>
      </c>
      <c r="AN69" s="80">
        <v>0</v>
      </c>
      <c r="AO69" s="22">
        <f t="shared" si="17"/>
        <v>5.3159720000000004</v>
      </c>
      <c r="AP69" s="75">
        <v>0</v>
      </c>
      <c r="AQ69" s="75">
        <v>0</v>
      </c>
      <c r="AR69" s="80">
        <f t="shared" si="32"/>
        <v>5.3159720000000004</v>
      </c>
      <c r="AS69" s="22">
        <v>0</v>
      </c>
    </row>
    <row r="70" spans="1:45" ht="39.75" customHeight="1" x14ac:dyDescent="0.25">
      <c r="A70" s="77" t="s">
        <v>599</v>
      </c>
      <c r="B70" s="88" t="s">
        <v>619</v>
      </c>
      <c r="C70" s="78" t="s">
        <v>602</v>
      </c>
      <c r="D70" s="89">
        <v>2027</v>
      </c>
      <c r="E70" s="89">
        <v>2027</v>
      </c>
      <c r="F70" s="75">
        <v>0</v>
      </c>
      <c r="G70" s="75">
        <f>5098153/1000000+0.1</f>
        <v>5.1981529999999996</v>
      </c>
      <c r="H70" s="22" t="s">
        <v>112</v>
      </c>
      <c r="I70" s="80">
        <f t="shared" si="19"/>
        <v>5.1981529999999996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2">
        <v>0</v>
      </c>
      <c r="U70" s="75">
        <f t="shared" si="29"/>
        <v>0</v>
      </c>
      <c r="V70" s="75">
        <v>0</v>
      </c>
      <c r="W70" s="75">
        <v>0</v>
      </c>
      <c r="X70" s="75">
        <v>0</v>
      </c>
      <c r="Y70" s="75">
        <v>0</v>
      </c>
      <c r="Z70" s="75">
        <f t="shared" si="30"/>
        <v>5.1981529999999996</v>
      </c>
      <c r="AA70" s="75">
        <v>0</v>
      </c>
      <c r="AB70" s="75">
        <v>0</v>
      </c>
      <c r="AC70" s="75">
        <f t="shared" si="31"/>
        <v>5.1981529999999996</v>
      </c>
      <c r="AD70" s="75">
        <v>0</v>
      </c>
      <c r="AE70" s="75">
        <v>0</v>
      </c>
      <c r="AF70" s="75">
        <v>0</v>
      </c>
      <c r="AG70" s="75">
        <v>0</v>
      </c>
      <c r="AH70" s="75">
        <v>0</v>
      </c>
      <c r="AI70" s="75">
        <v>0</v>
      </c>
      <c r="AJ70" s="75">
        <f>SUM(AK70:AN70)</f>
        <v>0</v>
      </c>
      <c r="AK70" s="75">
        <v>0</v>
      </c>
      <c r="AL70" s="75">
        <v>0</v>
      </c>
      <c r="AM70" s="75">
        <v>0</v>
      </c>
      <c r="AN70" s="80">
        <v>0</v>
      </c>
      <c r="AO70" s="22">
        <f t="shared" si="17"/>
        <v>5.1981529999999996</v>
      </c>
      <c r="AP70" s="75">
        <v>0</v>
      </c>
      <c r="AQ70" s="75">
        <v>0</v>
      </c>
      <c r="AR70" s="80">
        <f t="shared" si="32"/>
        <v>5.1981529999999996</v>
      </c>
      <c r="AS70" s="22">
        <v>0</v>
      </c>
    </row>
    <row r="71" spans="1:45" ht="39.75" customHeight="1" x14ac:dyDescent="0.25">
      <c r="A71" s="77" t="s">
        <v>600</v>
      </c>
      <c r="B71" s="88" t="s">
        <v>613</v>
      </c>
      <c r="C71" s="78" t="s">
        <v>603</v>
      </c>
      <c r="D71" s="89">
        <v>2027</v>
      </c>
      <c r="E71" s="89">
        <v>2027</v>
      </c>
      <c r="F71" s="75">
        <v>0</v>
      </c>
      <c r="G71" s="75">
        <f>6749671/1000000+0.1</f>
        <v>6.8496709999999998</v>
      </c>
      <c r="H71" s="22" t="s">
        <v>112</v>
      </c>
      <c r="I71" s="80">
        <f t="shared" si="19"/>
        <v>6.8496709999999998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2">
        <v>0</v>
      </c>
      <c r="U71" s="75">
        <f t="shared" si="29"/>
        <v>0</v>
      </c>
      <c r="V71" s="75">
        <v>0</v>
      </c>
      <c r="W71" s="75">
        <v>0</v>
      </c>
      <c r="X71" s="75">
        <v>0</v>
      </c>
      <c r="Y71" s="75">
        <v>0</v>
      </c>
      <c r="Z71" s="75">
        <f t="shared" si="30"/>
        <v>6.8496709999999998</v>
      </c>
      <c r="AA71" s="75">
        <v>0</v>
      </c>
      <c r="AB71" s="75">
        <v>0</v>
      </c>
      <c r="AC71" s="75">
        <f t="shared" si="31"/>
        <v>6.8496709999999998</v>
      </c>
      <c r="AD71" s="75">
        <v>0</v>
      </c>
      <c r="AE71" s="75">
        <v>0</v>
      </c>
      <c r="AF71" s="75">
        <v>0</v>
      </c>
      <c r="AG71" s="75">
        <v>0</v>
      </c>
      <c r="AH71" s="75">
        <v>0</v>
      </c>
      <c r="AI71" s="75">
        <v>0</v>
      </c>
      <c r="AJ71" s="75">
        <f>SUM(AK71:AN71)</f>
        <v>0</v>
      </c>
      <c r="AK71" s="75">
        <v>0</v>
      </c>
      <c r="AL71" s="75">
        <v>0</v>
      </c>
      <c r="AM71" s="75">
        <v>0</v>
      </c>
      <c r="AN71" s="80">
        <v>0</v>
      </c>
      <c r="AO71" s="22">
        <f t="shared" si="17"/>
        <v>6.8496709999999998</v>
      </c>
      <c r="AP71" s="75">
        <v>0</v>
      </c>
      <c r="AQ71" s="75">
        <v>0</v>
      </c>
      <c r="AR71" s="80">
        <f t="shared" si="32"/>
        <v>6.8496709999999998</v>
      </c>
      <c r="AS71" s="22">
        <v>0</v>
      </c>
    </row>
    <row r="72" spans="1:45" ht="39.75" customHeight="1" x14ac:dyDescent="0.25">
      <c r="A72" s="77" t="s">
        <v>601</v>
      </c>
      <c r="B72" s="88" t="s">
        <v>615</v>
      </c>
      <c r="C72" s="78" t="s">
        <v>604</v>
      </c>
      <c r="D72" s="89">
        <v>2027</v>
      </c>
      <c r="E72" s="89">
        <v>2027</v>
      </c>
      <c r="F72" s="75">
        <v>0</v>
      </c>
      <c r="G72" s="75">
        <f>4341118/1000000+0.07</f>
        <v>4.4111180000000001</v>
      </c>
      <c r="H72" s="22" t="s">
        <v>112</v>
      </c>
      <c r="I72" s="80">
        <f t="shared" si="19"/>
        <v>4.4111180000000001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2">
        <v>0</v>
      </c>
      <c r="U72" s="75">
        <f t="shared" ref="U72" si="33">SUM(V72:Y72)</f>
        <v>0</v>
      </c>
      <c r="V72" s="75">
        <v>0</v>
      </c>
      <c r="W72" s="75">
        <v>0</v>
      </c>
      <c r="X72" s="75">
        <v>0</v>
      </c>
      <c r="Y72" s="75">
        <v>0</v>
      </c>
      <c r="Z72" s="75">
        <f t="shared" si="30"/>
        <v>4.4111180000000001</v>
      </c>
      <c r="AA72" s="75">
        <v>0</v>
      </c>
      <c r="AB72" s="75">
        <v>0</v>
      </c>
      <c r="AC72" s="75">
        <f t="shared" si="31"/>
        <v>4.4111180000000001</v>
      </c>
      <c r="AD72" s="75">
        <v>0</v>
      </c>
      <c r="AE72" s="75">
        <v>0</v>
      </c>
      <c r="AF72" s="75">
        <v>0</v>
      </c>
      <c r="AG72" s="75">
        <v>0</v>
      </c>
      <c r="AH72" s="75">
        <v>0</v>
      </c>
      <c r="AI72" s="75">
        <v>0</v>
      </c>
      <c r="AJ72" s="75">
        <f>SUM(AK72:AN72)</f>
        <v>0</v>
      </c>
      <c r="AK72" s="75">
        <v>0</v>
      </c>
      <c r="AL72" s="75">
        <v>0</v>
      </c>
      <c r="AM72" s="75">
        <v>0</v>
      </c>
      <c r="AN72" s="80">
        <v>0</v>
      </c>
      <c r="AO72" s="22">
        <f t="shared" si="17"/>
        <v>4.4111180000000001</v>
      </c>
      <c r="AP72" s="75">
        <v>0</v>
      </c>
      <c r="AQ72" s="75">
        <v>0</v>
      </c>
      <c r="AR72" s="80">
        <f t="shared" si="32"/>
        <v>4.4111180000000001</v>
      </c>
      <c r="AS72" s="22">
        <v>0</v>
      </c>
    </row>
    <row r="73" spans="1:45" ht="39.75" customHeight="1" x14ac:dyDescent="0.25">
      <c r="A73" s="77" t="s">
        <v>623</v>
      </c>
      <c r="B73" s="88" t="s">
        <v>644</v>
      </c>
      <c r="C73" s="78" t="s">
        <v>631</v>
      </c>
      <c r="D73" s="90">
        <v>2028</v>
      </c>
      <c r="E73" s="90">
        <v>2028</v>
      </c>
      <c r="F73" s="75">
        <v>0</v>
      </c>
      <c r="G73" s="75">
        <f>8752900/1000000</f>
        <v>8.7529000000000003</v>
      </c>
      <c r="H73" s="22" t="s">
        <v>112</v>
      </c>
      <c r="I73" s="80">
        <f t="shared" si="19"/>
        <v>8.7529000000000003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75">
        <f t="shared" si="25"/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f>SUM(AF73:AI73)</f>
        <v>8.7529000000000003</v>
      </c>
      <c r="AF73" s="80">
        <v>0</v>
      </c>
      <c r="AG73" s="80">
        <v>0</v>
      </c>
      <c r="AH73" s="80">
        <f>I73</f>
        <v>8.7529000000000003</v>
      </c>
      <c r="AI73" s="75">
        <v>0</v>
      </c>
      <c r="AJ73" s="75">
        <f t="shared" ref="AJ73:AJ76" si="34">SUM(AK73:AN73)</f>
        <v>0</v>
      </c>
      <c r="AK73" s="75">
        <v>0</v>
      </c>
      <c r="AL73" s="75">
        <v>0</v>
      </c>
      <c r="AM73" s="75">
        <v>0</v>
      </c>
      <c r="AN73" s="80">
        <v>0</v>
      </c>
      <c r="AO73" s="22">
        <f t="shared" si="17"/>
        <v>8.7529000000000003</v>
      </c>
      <c r="AP73" s="75">
        <v>0</v>
      </c>
      <c r="AQ73" s="75">
        <v>0</v>
      </c>
      <c r="AR73" s="80">
        <f t="shared" si="18"/>
        <v>8.7529000000000003</v>
      </c>
      <c r="AS73" s="22">
        <v>0</v>
      </c>
    </row>
    <row r="74" spans="1:45" ht="39.75" customHeight="1" x14ac:dyDescent="0.25">
      <c r="A74" s="77" t="s">
        <v>624</v>
      </c>
      <c r="B74" s="88" t="s">
        <v>641</v>
      </c>
      <c r="C74" s="78" t="s">
        <v>632</v>
      </c>
      <c r="D74" s="90">
        <v>2028</v>
      </c>
      <c r="E74" s="90">
        <v>2028</v>
      </c>
      <c r="F74" s="75">
        <v>0</v>
      </c>
      <c r="G74" s="75">
        <f>9904712/1000000</f>
        <v>9.904712</v>
      </c>
      <c r="H74" s="22" t="s">
        <v>112</v>
      </c>
      <c r="I74" s="80">
        <f>G74</f>
        <v>9.904712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75">
        <f t="shared" si="25"/>
        <v>0</v>
      </c>
      <c r="AA74" s="80">
        <v>0</v>
      </c>
      <c r="AB74" s="80">
        <v>0</v>
      </c>
      <c r="AC74" s="80">
        <v>0</v>
      </c>
      <c r="AD74" s="80">
        <v>0</v>
      </c>
      <c r="AE74" s="80">
        <f t="shared" ref="AE74:AE76" si="35">SUM(AF74:AI74)</f>
        <v>9.904712</v>
      </c>
      <c r="AF74" s="80">
        <v>0</v>
      </c>
      <c r="AG74" s="80">
        <v>0</v>
      </c>
      <c r="AH74" s="80">
        <f>I74</f>
        <v>9.904712</v>
      </c>
      <c r="AI74" s="75">
        <v>0</v>
      </c>
      <c r="AJ74" s="75">
        <f t="shared" si="34"/>
        <v>0</v>
      </c>
      <c r="AK74" s="75">
        <v>0</v>
      </c>
      <c r="AL74" s="75">
        <v>0</v>
      </c>
      <c r="AM74" s="75">
        <v>0</v>
      </c>
      <c r="AN74" s="80">
        <v>0</v>
      </c>
      <c r="AO74" s="22">
        <f t="shared" si="17"/>
        <v>9.904712</v>
      </c>
      <c r="AP74" s="75">
        <v>0</v>
      </c>
      <c r="AQ74" s="75">
        <v>0</v>
      </c>
      <c r="AR74" s="80">
        <f t="shared" si="18"/>
        <v>9.904712</v>
      </c>
      <c r="AS74" s="22">
        <v>0</v>
      </c>
    </row>
    <row r="75" spans="1:45" ht="39.75" customHeight="1" x14ac:dyDescent="0.25">
      <c r="A75" s="77" t="s">
        <v>625</v>
      </c>
      <c r="B75" s="88" t="s">
        <v>649</v>
      </c>
      <c r="C75" s="78" t="s">
        <v>633</v>
      </c>
      <c r="D75" s="90">
        <v>2028</v>
      </c>
      <c r="E75" s="90">
        <v>2028</v>
      </c>
      <c r="F75" s="75">
        <v>0</v>
      </c>
      <c r="G75" s="75">
        <f>11820980/1000000</f>
        <v>11.82098</v>
      </c>
      <c r="H75" s="22" t="s">
        <v>112</v>
      </c>
      <c r="I75" s="80">
        <f t="shared" si="19"/>
        <v>11.82098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75">
        <f t="shared" si="25"/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f t="shared" si="35"/>
        <v>11.82098</v>
      </c>
      <c r="AF75" s="80">
        <v>0</v>
      </c>
      <c r="AG75" s="80">
        <v>0</v>
      </c>
      <c r="AH75" s="80">
        <f>I75</f>
        <v>11.82098</v>
      </c>
      <c r="AI75" s="75">
        <v>0</v>
      </c>
      <c r="AJ75" s="75">
        <f t="shared" si="34"/>
        <v>0</v>
      </c>
      <c r="AK75" s="75">
        <v>0</v>
      </c>
      <c r="AL75" s="75">
        <v>0</v>
      </c>
      <c r="AM75" s="75">
        <v>0</v>
      </c>
      <c r="AN75" s="80">
        <v>0</v>
      </c>
      <c r="AO75" s="22">
        <f t="shared" si="17"/>
        <v>11.82098</v>
      </c>
      <c r="AP75" s="75">
        <v>0</v>
      </c>
      <c r="AQ75" s="75">
        <v>0</v>
      </c>
      <c r="AR75" s="80">
        <f t="shared" si="18"/>
        <v>11.82098</v>
      </c>
      <c r="AS75" s="22">
        <v>0</v>
      </c>
    </row>
    <row r="76" spans="1:45" ht="39.75" customHeight="1" x14ac:dyDescent="0.25">
      <c r="A76" s="77" t="s">
        <v>626</v>
      </c>
      <c r="B76" s="88" t="s">
        <v>645</v>
      </c>
      <c r="C76" s="78" t="s">
        <v>634</v>
      </c>
      <c r="D76" s="90">
        <v>2028</v>
      </c>
      <c r="E76" s="90">
        <v>2028</v>
      </c>
      <c r="F76" s="75">
        <v>0</v>
      </c>
      <c r="G76" s="75">
        <f>7316018/1000000</f>
        <v>7.3160179999999997</v>
      </c>
      <c r="H76" s="22" t="s">
        <v>112</v>
      </c>
      <c r="I76" s="80">
        <f t="shared" si="19"/>
        <v>7.3160179999999997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75">
        <f t="shared" si="25"/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f t="shared" si="35"/>
        <v>7.3160179999999997</v>
      </c>
      <c r="AF76" s="80">
        <v>0</v>
      </c>
      <c r="AG76" s="80">
        <v>0</v>
      </c>
      <c r="AH76" s="80">
        <f>I76</f>
        <v>7.3160179999999997</v>
      </c>
      <c r="AI76" s="75">
        <v>0</v>
      </c>
      <c r="AJ76" s="75">
        <f t="shared" si="34"/>
        <v>0</v>
      </c>
      <c r="AK76" s="75">
        <v>0</v>
      </c>
      <c r="AL76" s="75">
        <v>0</v>
      </c>
      <c r="AM76" s="75">
        <v>0</v>
      </c>
      <c r="AN76" s="80">
        <v>0</v>
      </c>
      <c r="AO76" s="22">
        <f t="shared" si="17"/>
        <v>7.3160179999999997</v>
      </c>
      <c r="AP76" s="75">
        <v>0</v>
      </c>
      <c r="AQ76" s="75">
        <v>0</v>
      </c>
      <c r="AR76" s="80">
        <f t="shared" si="18"/>
        <v>7.3160179999999997</v>
      </c>
      <c r="AS76" s="22">
        <v>0</v>
      </c>
    </row>
    <row r="77" spans="1:45" ht="39.75" customHeight="1" x14ac:dyDescent="0.25">
      <c r="A77" s="77" t="s">
        <v>627</v>
      </c>
      <c r="B77" s="88" t="s">
        <v>642</v>
      </c>
      <c r="C77" s="78" t="s">
        <v>635</v>
      </c>
      <c r="D77" s="90">
        <v>2029</v>
      </c>
      <c r="E77" s="90">
        <v>2029</v>
      </c>
      <c r="F77" s="75">
        <v>0</v>
      </c>
      <c r="G77" s="75">
        <f>9451016/1000000</f>
        <v>9.4510159999999992</v>
      </c>
      <c r="H77" s="22" t="s">
        <v>112</v>
      </c>
      <c r="I77" s="80">
        <f t="shared" si="19"/>
        <v>9.4510159999999992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75">
        <f t="shared" si="25"/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0</v>
      </c>
      <c r="AI77" s="80">
        <v>0</v>
      </c>
      <c r="AJ77" s="75">
        <f>SUM(AK77:AM77)</f>
        <v>9.4510159999999992</v>
      </c>
      <c r="AK77" s="75">
        <v>0</v>
      </c>
      <c r="AL77" s="75">
        <v>0</v>
      </c>
      <c r="AM77" s="80">
        <f>I77</f>
        <v>9.4510159999999992</v>
      </c>
      <c r="AN77" s="80">
        <v>0</v>
      </c>
      <c r="AO77" s="22">
        <f t="shared" si="17"/>
        <v>9.4510159999999992</v>
      </c>
      <c r="AP77" s="75">
        <v>0</v>
      </c>
      <c r="AQ77" s="75">
        <v>0</v>
      </c>
      <c r="AR77" s="80">
        <f t="shared" si="18"/>
        <v>9.4510159999999992</v>
      </c>
      <c r="AS77" s="22">
        <v>0</v>
      </c>
    </row>
    <row r="78" spans="1:45" ht="39.75" customHeight="1" x14ac:dyDescent="0.25">
      <c r="A78" s="77" t="s">
        <v>628</v>
      </c>
      <c r="B78" s="88" t="s">
        <v>643</v>
      </c>
      <c r="C78" s="78" t="s">
        <v>636</v>
      </c>
      <c r="D78" s="90">
        <v>2029</v>
      </c>
      <c r="E78" s="90">
        <v>2029</v>
      </c>
      <c r="F78" s="75">
        <v>0</v>
      </c>
      <c r="G78" s="75">
        <f>8904530/1000000</f>
        <v>8.9045299999999994</v>
      </c>
      <c r="H78" s="22" t="s">
        <v>112</v>
      </c>
      <c r="I78" s="80">
        <f t="shared" si="19"/>
        <v>8.9045299999999994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75">
        <f t="shared" si="25"/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75">
        <f>SUM(AK78:AM78)</f>
        <v>8.9045299999999994</v>
      </c>
      <c r="AK78" s="75">
        <v>0</v>
      </c>
      <c r="AL78" s="75">
        <v>0</v>
      </c>
      <c r="AM78" s="80">
        <f>I78</f>
        <v>8.9045299999999994</v>
      </c>
      <c r="AN78" s="80">
        <v>0</v>
      </c>
      <c r="AO78" s="22">
        <f t="shared" si="17"/>
        <v>8.9045299999999994</v>
      </c>
      <c r="AP78" s="75">
        <v>0</v>
      </c>
      <c r="AQ78" s="75">
        <v>0</v>
      </c>
      <c r="AR78" s="80">
        <f t="shared" si="18"/>
        <v>8.9045299999999994</v>
      </c>
      <c r="AS78" s="22">
        <v>0</v>
      </c>
    </row>
    <row r="79" spans="1:45" ht="39.75" customHeight="1" x14ac:dyDescent="0.25">
      <c r="A79" s="77" t="s">
        <v>629</v>
      </c>
      <c r="B79" s="88" t="s">
        <v>640</v>
      </c>
      <c r="C79" s="78" t="s">
        <v>637</v>
      </c>
      <c r="D79" s="90">
        <v>2029</v>
      </c>
      <c r="E79" s="90">
        <v>2029</v>
      </c>
      <c r="F79" s="75">
        <v>0</v>
      </c>
      <c r="G79" s="75">
        <f>12011845/1000000</f>
        <v>12.011844999999999</v>
      </c>
      <c r="H79" s="22" t="s">
        <v>112</v>
      </c>
      <c r="I79" s="80">
        <f t="shared" si="19"/>
        <v>12.011844999999999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0</v>
      </c>
      <c r="X79" s="80">
        <v>0</v>
      </c>
      <c r="Y79" s="80">
        <v>0</v>
      </c>
      <c r="Z79" s="75">
        <f t="shared" si="25"/>
        <v>0</v>
      </c>
      <c r="AA79" s="80">
        <v>0</v>
      </c>
      <c r="AB79" s="80">
        <v>0</v>
      </c>
      <c r="AC79" s="80">
        <v>0</v>
      </c>
      <c r="AD79" s="80">
        <v>0</v>
      </c>
      <c r="AE79" s="80">
        <v>0</v>
      </c>
      <c r="AF79" s="80">
        <v>0</v>
      </c>
      <c r="AG79" s="80">
        <v>0</v>
      </c>
      <c r="AH79" s="80">
        <v>0</v>
      </c>
      <c r="AI79" s="80">
        <v>0</v>
      </c>
      <c r="AJ79" s="75">
        <f>SUM(AK79:AM79)</f>
        <v>12.011844999999999</v>
      </c>
      <c r="AK79" s="75">
        <v>0</v>
      </c>
      <c r="AL79" s="75">
        <v>0</v>
      </c>
      <c r="AM79" s="80">
        <f>I79</f>
        <v>12.011844999999999</v>
      </c>
      <c r="AN79" s="80">
        <v>0</v>
      </c>
      <c r="AO79" s="22">
        <f t="shared" si="17"/>
        <v>12.011844999999999</v>
      </c>
      <c r="AP79" s="75">
        <v>0</v>
      </c>
      <c r="AQ79" s="75">
        <v>0</v>
      </c>
      <c r="AR79" s="80">
        <f t="shared" si="18"/>
        <v>12.011844999999999</v>
      </c>
      <c r="AS79" s="22">
        <v>0</v>
      </c>
    </row>
    <row r="80" spans="1:45" ht="39.75" customHeight="1" x14ac:dyDescent="0.25">
      <c r="A80" s="77" t="s">
        <v>630</v>
      </c>
      <c r="B80" s="88" t="s">
        <v>646</v>
      </c>
      <c r="C80" s="78" t="s">
        <v>638</v>
      </c>
      <c r="D80" s="90">
        <v>2029</v>
      </c>
      <c r="E80" s="90">
        <v>2029</v>
      </c>
      <c r="F80" s="75">
        <v>0</v>
      </c>
      <c r="G80" s="75">
        <f>7420016/1000000</f>
        <v>7.4200160000000004</v>
      </c>
      <c r="H80" s="22" t="s">
        <v>112</v>
      </c>
      <c r="I80" s="80">
        <f t="shared" si="19"/>
        <v>7.4200160000000004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75">
        <f>SUM(AK80:AM80)</f>
        <v>7.4200160000000004</v>
      </c>
      <c r="AK80" s="75">
        <v>0</v>
      </c>
      <c r="AL80" s="75">
        <v>0</v>
      </c>
      <c r="AM80" s="80">
        <f>I80</f>
        <v>7.4200160000000004</v>
      </c>
      <c r="AN80" s="80">
        <v>0</v>
      </c>
      <c r="AO80" s="22">
        <f t="shared" si="17"/>
        <v>7.4200160000000004</v>
      </c>
      <c r="AP80" s="75">
        <v>0</v>
      </c>
      <c r="AQ80" s="75">
        <v>0</v>
      </c>
      <c r="AR80" s="80">
        <f t="shared" si="18"/>
        <v>7.4200160000000004</v>
      </c>
      <c r="AS80" s="22">
        <v>0</v>
      </c>
    </row>
    <row r="81" spans="1:45" ht="37.5" x14ac:dyDescent="0.25">
      <c r="A81" s="25" t="s">
        <v>22</v>
      </c>
      <c r="B81" s="26" t="s">
        <v>83</v>
      </c>
      <c r="C81" s="27" t="s">
        <v>113</v>
      </c>
      <c r="D81" s="28" t="s">
        <v>112</v>
      </c>
      <c r="E81" s="28" t="s">
        <v>112</v>
      </c>
      <c r="F81" s="22">
        <v>0</v>
      </c>
      <c r="G81" s="22">
        <f>G82</f>
        <v>14.585001999999999</v>
      </c>
      <c r="H81" s="22" t="s">
        <v>112</v>
      </c>
      <c r="I81" s="17">
        <f>I82</f>
        <v>14.585001999999999</v>
      </c>
      <c r="J81" s="22">
        <f>J82</f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f>SUM(Q81:S81)</f>
        <v>14.585001999999999</v>
      </c>
      <c r="Q81" s="22">
        <v>0</v>
      </c>
      <c r="R81" s="22">
        <v>0</v>
      </c>
      <c r="S81" s="22">
        <f>S82</f>
        <v>14.585001999999999</v>
      </c>
      <c r="T81" s="80">
        <v>0</v>
      </c>
      <c r="U81" s="22">
        <v>0</v>
      </c>
      <c r="V81" s="22">
        <v>0</v>
      </c>
      <c r="W81" s="22">
        <v>0</v>
      </c>
      <c r="X81" s="22">
        <v>0</v>
      </c>
      <c r="Y81" s="22">
        <f>Y82</f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f>SUM(AP81:AR81)</f>
        <v>14.585001999999999</v>
      </c>
      <c r="AP81" s="22">
        <v>0</v>
      </c>
      <c r="AQ81" s="22">
        <v>0</v>
      </c>
      <c r="AR81" s="22">
        <f>AR82</f>
        <v>14.585001999999999</v>
      </c>
      <c r="AS81" s="22">
        <v>0</v>
      </c>
    </row>
    <row r="82" spans="1:45" ht="37.5" x14ac:dyDescent="0.25">
      <c r="A82" s="91" t="s">
        <v>22</v>
      </c>
      <c r="B82" s="92" t="s">
        <v>574</v>
      </c>
      <c r="C82" s="78" t="s">
        <v>502</v>
      </c>
      <c r="D82" s="79" t="s">
        <v>622</v>
      </c>
      <c r="E82" s="79" t="s">
        <v>622</v>
      </c>
      <c r="F82" s="48">
        <v>0</v>
      </c>
      <c r="G82" s="48">
        <f>(14385002+200000)/1000000</f>
        <v>14.585001999999999</v>
      </c>
      <c r="H82" s="79" t="s">
        <v>485</v>
      </c>
      <c r="I82" s="48">
        <f>G82</f>
        <v>14.585001999999999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f>SUM(Q82:S82)</f>
        <v>14.585001999999999</v>
      </c>
      <c r="Q82" s="48">
        <v>0</v>
      </c>
      <c r="R82" s="48">
        <v>0</v>
      </c>
      <c r="S82" s="48">
        <f>I82</f>
        <v>14.585001999999999</v>
      </c>
      <c r="T82" s="80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f>SUM(AP82:AR82)</f>
        <v>14.585001999999999</v>
      </c>
      <c r="AP82" s="48">
        <v>0</v>
      </c>
      <c r="AQ82" s="48">
        <v>0</v>
      </c>
      <c r="AR82" s="48">
        <f>S82</f>
        <v>14.585001999999999</v>
      </c>
      <c r="AS82" s="22">
        <v>0</v>
      </c>
    </row>
    <row r="83" spans="1:45" ht="37.5" x14ac:dyDescent="0.25">
      <c r="A83" s="25" t="s">
        <v>7</v>
      </c>
      <c r="B83" s="26" t="s">
        <v>84</v>
      </c>
      <c r="C83" s="27" t="s">
        <v>113</v>
      </c>
      <c r="D83" s="28" t="s">
        <v>112</v>
      </c>
      <c r="E83" s="28" t="s">
        <v>112</v>
      </c>
      <c r="F83" s="22">
        <v>0</v>
      </c>
      <c r="G83" s="22">
        <v>0</v>
      </c>
      <c r="H83" s="22" t="s">
        <v>112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</row>
    <row r="84" spans="1:45" ht="29.25" customHeight="1" x14ac:dyDescent="0.25">
      <c r="A84" s="25" t="s">
        <v>27</v>
      </c>
      <c r="B84" s="26" t="s">
        <v>85</v>
      </c>
      <c r="C84" s="27" t="s">
        <v>113</v>
      </c>
      <c r="D84" s="28" t="s">
        <v>112</v>
      </c>
      <c r="E84" s="28" t="s">
        <v>112</v>
      </c>
      <c r="F84" s="22">
        <v>0</v>
      </c>
      <c r="G84" s="22">
        <v>0</v>
      </c>
      <c r="H84" s="22" t="s">
        <v>112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</row>
    <row r="85" spans="1:45" ht="37.5" x14ac:dyDescent="0.25">
      <c r="A85" s="25" t="s">
        <v>35</v>
      </c>
      <c r="B85" s="26" t="s">
        <v>86</v>
      </c>
      <c r="C85" s="27" t="s">
        <v>113</v>
      </c>
      <c r="D85" s="28" t="s">
        <v>112</v>
      </c>
      <c r="E85" s="28" t="s">
        <v>112</v>
      </c>
      <c r="F85" s="22">
        <v>0</v>
      </c>
      <c r="G85" s="22">
        <v>0</v>
      </c>
      <c r="H85" s="22" t="s">
        <v>112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</row>
    <row r="86" spans="1:45" ht="37.5" x14ac:dyDescent="0.25">
      <c r="A86" s="25" t="s">
        <v>8</v>
      </c>
      <c r="B86" s="26" t="s">
        <v>92</v>
      </c>
      <c r="C86" s="27" t="s">
        <v>113</v>
      </c>
      <c r="D86" s="28" t="s">
        <v>112</v>
      </c>
      <c r="E86" s="28" t="s">
        <v>112</v>
      </c>
      <c r="F86" s="22">
        <v>0</v>
      </c>
      <c r="G86" s="22">
        <v>0</v>
      </c>
      <c r="H86" s="22" t="s">
        <v>112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</row>
    <row r="87" spans="1:45" ht="37.5" x14ac:dyDescent="0.25">
      <c r="A87" s="25" t="s">
        <v>17</v>
      </c>
      <c r="B87" s="26" t="s">
        <v>102</v>
      </c>
      <c r="C87" s="27" t="s">
        <v>113</v>
      </c>
      <c r="D87" s="28" t="s">
        <v>112</v>
      </c>
      <c r="E87" s="28" t="s">
        <v>112</v>
      </c>
      <c r="F87" s="22">
        <v>0</v>
      </c>
      <c r="G87" s="22">
        <v>0</v>
      </c>
      <c r="H87" s="22" t="s">
        <v>112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</row>
    <row r="88" spans="1:45" ht="37.5" x14ac:dyDescent="0.25">
      <c r="A88" s="25" t="s">
        <v>101</v>
      </c>
      <c r="B88" s="26" t="s">
        <v>103</v>
      </c>
      <c r="C88" s="27" t="s">
        <v>113</v>
      </c>
      <c r="D88" s="28" t="s">
        <v>112</v>
      </c>
      <c r="E88" s="28" t="s">
        <v>112</v>
      </c>
      <c r="F88" s="22">
        <v>0</v>
      </c>
      <c r="G88" s="22">
        <v>0</v>
      </c>
      <c r="H88" s="22" t="s">
        <v>112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</row>
    <row r="89" spans="1:45" ht="40.5" customHeight="1" x14ac:dyDescent="0.25">
      <c r="A89" s="93" t="s">
        <v>118</v>
      </c>
      <c r="B89" s="26" t="s">
        <v>117</v>
      </c>
      <c r="C89" s="94" t="s">
        <v>113</v>
      </c>
      <c r="D89" s="28" t="s">
        <v>112</v>
      </c>
      <c r="E89" s="28" t="s">
        <v>112</v>
      </c>
      <c r="F89" s="22">
        <v>0</v>
      </c>
      <c r="G89" s="22">
        <v>0</v>
      </c>
      <c r="H89" s="22" t="s">
        <v>112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</row>
    <row r="90" spans="1:45" ht="56.25" x14ac:dyDescent="0.25">
      <c r="A90" s="25" t="s">
        <v>9</v>
      </c>
      <c r="B90" s="26" t="s">
        <v>104</v>
      </c>
      <c r="C90" s="27" t="s">
        <v>113</v>
      </c>
      <c r="D90" s="28" t="s">
        <v>112</v>
      </c>
      <c r="E90" s="28" t="s">
        <v>112</v>
      </c>
      <c r="F90" s="22">
        <v>0</v>
      </c>
      <c r="G90" s="22">
        <v>0</v>
      </c>
      <c r="H90" s="22" t="s">
        <v>112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</row>
    <row r="91" spans="1:45" ht="56.25" x14ac:dyDescent="0.25">
      <c r="A91" s="25" t="s">
        <v>10</v>
      </c>
      <c r="B91" s="26" t="s">
        <v>105</v>
      </c>
      <c r="C91" s="27" t="s">
        <v>113</v>
      </c>
      <c r="D91" s="28" t="s">
        <v>112</v>
      </c>
      <c r="E91" s="28" t="s">
        <v>112</v>
      </c>
      <c r="F91" s="22">
        <v>0</v>
      </c>
      <c r="G91" s="22">
        <v>0</v>
      </c>
      <c r="H91" s="22" t="s">
        <v>112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</row>
    <row r="92" spans="1:45" ht="37.5" x14ac:dyDescent="0.25">
      <c r="A92" s="25" t="s">
        <v>11</v>
      </c>
      <c r="B92" s="26" t="s">
        <v>106</v>
      </c>
      <c r="C92" s="27" t="s">
        <v>113</v>
      </c>
      <c r="D92" s="28" t="s">
        <v>112</v>
      </c>
      <c r="E92" s="28" t="s">
        <v>112</v>
      </c>
      <c r="F92" s="22">
        <v>0</v>
      </c>
      <c r="G92" s="22">
        <v>0</v>
      </c>
      <c r="H92" s="22" t="s">
        <v>112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2">
        <v>0</v>
      </c>
    </row>
    <row r="93" spans="1:45" ht="37.5" x14ac:dyDescent="0.25">
      <c r="A93" s="25" t="s">
        <v>36</v>
      </c>
      <c r="B93" s="26" t="s">
        <v>107</v>
      </c>
      <c r="C93" s="27" t="s">
        <v>113</v>
      </c>
      <c r="D93" s="28" t="s">
        <v>112</v>
      </c>
      <c r="E93" s="28" t="s">
        <v>112</v>
      </c>
      <c r="F93" s="22">
        <v>0</v>
      </c>
      <c r="G93" s="22">
        <v>0</v>
      </c>
      <c r="H93" s="22" t="s">
        <v>112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</row>
    <row r="94" spans="1:45" ht="37.5" x14ac:dyDescent="0.25">
      <c r="A94" s="25" t="s">
        <v>29</v>
      </c>
      <c r="B94" s="26" t="s">
        <v>108</v>
      </c>
      <c r="C94" s="27" t="s">
        <v>113</v>
      </c>
      <c r="D94" s="28" t="s">
        <v>112</v>
      </c>
      <c r="E94" s="28" t="s">
        <v>112</v>
      </c>
      <c r="F94" s="29">
        <v>0</v>
      </c>
      <c r="G94" s="22">
        <v>0</v>
      </c>
      <c r="H94" s="30" t="s">
        <v>112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</row>
    <row r="95" spans="1:45" ht="25.5" customHeight="1" x14ac:dyDescent="0.25">
      <c r="A95" s="25" t="s">
        <v>37</v>
      </c>
      <c r="B95" s="26" t="s">
        <v>109</v>
      </c>
      <c r="C95" s="27" t="s">
        <v>113</v>
      </c>
      <c r="D95" s="28" t="s">
        <v>112</v>
      </c>
      <c r="E95" s="28" t="s">
        <v>112</v>
      </c>
      <c r="F95" s="22">
        <v>0</v>
      </c>
      <c r="G95" s="22">
        <v>0</v>
      </c>
      <c r="H95" s="22" t="s">
        <v>112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</row>
    <row r="96" spans="1:45" ht="44.25" customHeight="1" x14ac:dyDescent="0.25">
      <c r="A96" s="95"/>
      <c r="B96" s="96"/>
      <c r="C96" s="97"/>
      <c r="D96" s="98"/>
      <c r="E96" s="98"/>
      <c r="F96" s="98"/>
      <c r="G96" s="98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</row>
    <row r="97" spans="1:45" ht="57.75" customHeight="1" x14ac:dyDescent="0.25">
      <c r="A97" s="261" t="s">
        <v>47</v>
      </c>
      <c r="B97" s="261"/>
      <c r="C97" s="261"/>
      <c r="D97" s="261"/>
      <c r="E97" s="261"/>
      <c r="F97" s="261"/>
      <c r="G97" s="261"/>
      <c r="H97" s="261"/>
      <c r="I97" s="261"/>
      <c r="J97" s="261"/>
      <c r="K97" s="101"/>
      <c r="L97" s="102"/>
      <c r="M97" s="102"/>
      <c r="N97" s="102"/>
      <c r="O97" s="102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</row>
    <row r="98" spans="1:45" ht="37.5" customHeight="1" x14ac:dyDescent="0.25">
      <c r="A98" s="261" t="s">
        <v>48</v>
      </c>
      <c r="B98" s="261"/>
      <c r="C98" s="261"/>
      <c r="D98" s="261"/>
      <c r="E98" s="261"/>
      <c r="F98" s="261"/>
      <c r="G98" s="261"/>
      <c r="H98" s="261"/>
      <c r="I98" s="261"/>
      <c r="J98" s="261"/>
      <c r="K98" s="101"/>
      <c r="L98" s="102"/>
      <c r="M98" s="102"/>
      <c r="N98" s="102"/>
      <c r="O98" s="102"/>
    </row>
    <row r="99" spans="1:45" ht="51" customHeight="1" x14ac:dyDescent="0.25">
      <c r="A99" s="261" t="s">
        <v>49</v>
      </c>
      <c r="B99" s="261"/>
      <c r="C99" s="261"/>
      <c r="D99" s="261"/>
      <c r="E99" s="261"/>
      <c r="F99" s="261"/>
      <c r="G99" s="261"/>
      <c r="H99" s="261"/>
      <c r="I99" s="261"/>
      <c r="J99" s="261"/>
      <c r="K99" s="101"/>
      <c r="L99" s="102"/>
      <c r="M99" s="102"/>
      <c r="N99" s="102"/>
      <c r="O99" s="102"/>
    </row>
    <row r="100" spans="1:45" ht="38.25" customHeight="1" x14ac:dyDescent="0.25">
      <c r="A100" s="261" t="s">
        <v>50</v>
      </c>
      <c r="B100" s="261"/>
      <c r="C100" s="261"/>
      <c r="D100" s="261"/>
      <c r="E100" s="261"/>
      <c r="F100" s="261"/>
      <c r="G100" s="261"/>
      <c r="H100" s="261"/>
      <c r="I100" s="261"/>
      <c r="J100" s="261"/>
      <c r="K100" s="101"/>
      <c r="L100" s="102"/>
      <c r="M100" s="102"/>
      <c r="N100" s="102"/>
      <c r="O100" s="102"/>
    </row>
    <row r="101" spans="1:45" ht="15.75" x14ac:dyDescent="0.25">
      <c r="A101" s="261"/>
      <c r="B101" s="261"/>
      <c r="C101" s="261"/>
      <c r="D101" s="261"/>
      <c r="E101" s="261"/>
      <c r="F101" s="261"/>
      <c r="G101" s="261"/>
      <c r="H101" s="261"/>
      <c r="I101" s="261"/>
      <c r="J101" s="261"/>
      <c r="K101" s="101"/>
      <c r="L101" s="102"/>
      <c r="M101" s="102"/>
      <c r="N101" s="102"/>
      <c r="O101" s="102"/>
    </row>
    <row r="102" spans="1:45" ht="15.75" x14ac:dyDescent="0.25">
      <c r="A102" s="262"/>
      <c r="B102" s="262"/>
      <c r="C102" s="262"/>
      <c r="D102" s="262"/>
      <c r="E102" s="262"/>
      <c r="F102" s="262"/>
      <c r="G102" s="262"/>
      <c r="H102" s="262"/>
      <c r="I102" s="262"/>
      <c r="J102" s="262"/>
    </row>
    <row r="103" spans="1:45" ht="15.75" x14ac:dyDescent="0.25"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</row>
    <row r="104" spans="1:45" ht="15.75" x14ac:dyDescent="0.25"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</row>
    <row r="105" spans="1:45" ht="15.75" x14ac:dyDescent="0.25"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</row>
    <row r="106" spans="1:45" ht="15.75" x14ac:dyDescent="0.25"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</row>
    <row r="108" spans="1:45" ht="15.75" x14ac:dyDescent="0.25"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</row>
  </sheetData>
  <customSheetViews>
    <customSheetView guid="{FC68BDD2-F512-4524-8E29-BBFD503F0B23}" scale="55" fitToPage="1">
      <selection activeCell="D3" sqref="D3"/>
      <pageMargins left="0.70866141732283472" right="0.70866141732283472" top="0.74803149606299213" bottom="0.74803149606299213" header="0.31496062992125984" footer="0.31496062992125984"/>
      <pageSetup paperSize="8" scale="26" fitToHeight="2" orientation="landscape" r:id="rId1"/>
    </customSheetView>
  </customSheetViews>
  <mergeCells count="32">
    <mergeCell ref="U11:Y11"/>
    <mergeCell ref="F11:H11"/>
    <mergeCell ref="A4:AS4"/>
    <mergeCell ref="A5:AS5"/>
    <mergeCell ref="A7:AS7"/>
    <mergeCell ref="A8:AS8"/>
    <mergeCell ref="AO11:AS11"/>
    <mergeCell ref="K10:AS10"/>
    <mergeCell ref="P11:T11"/>
    <mergeCell ref="K11:O11"/>
    <mergeCell ref="Z11:AD11"/>
    <mergeCell ref="AE11:AI11"/>
    <mergeCell ref="AJ11:AN11"/>
    <mergeCell ref="A98:J98"/>
    <mergeCell ref="D10:D11"/>
    <mergeCell ref="A97:J97"/>
    <mergeCell ref="A10:A12"/>
    <mergeCell ref="B10:B12"/>
    <mergeCell ref="C10:C12"/>
    <mergeCell ref="E10:E11"/>
    <mergeCell ref="F10:H10"/>
    <mergeCell ref="J10:J11"/>
    <mergeCell ref="I10:I11"/>
    <mergeCell ref="B108:O108"/>
    <mergeCell ref="A99:J99"/>
    <mergeCell ref="A100:J100"/>
    <mergeCell ref="A101:J101"/>
    <mergeCell ref="A102:J102"/>
    <mergeCell ref="B103:O103"/>
    <mergeCell ref="B104:O104"/>
    <mergeCell ref="B105:O105"/>
    <mergeCell ref="B106:O106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26" fitToHeight="2" orientation="landscape" r:id="rId2"/>
  <ignoredErrors>
    <ignoredError sqref="K19:K20" formula="1"/>
    <ignoredError sqref="A86:A87 A91:A9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zoomScale="55" zoomScaleNormal="55" workbookViewId="0">
      <selection activeCell="S6" sqref="S6"/>
    </sheetView>
  </sheetViews>
  <sheetFormatPr defaultRowHeight="15" x14ac:dyDescent="0.25"/>
  <cols>
    <col min="1" max="1" width="9.28515625" style="16" bestFit="1" customWidth="1"/>
    <col min="2" max="2" width="61.7109375" style="16" customWidth="1"/>
    <col min="3" max="3" width="11.28515625" style="16" bestFit="1" customWidth="1"/>
    <col min="4" max="5" width="9.28515625" style="16" bestFit="1" customWidth="1"/>
    <col min="6" max="6" width="16" style="16" customWidth="1"/>
    <col min="7" max="7" width="14.28515625" style="16" bestFit="1" customWidth="1"/>
    <col min="8" max="8" width="12.42578125" style="16" customWidth="1"/>
    <col min="9" max="9" width="15.5703125" style="16" customWidth="1"/>
    <col min="10" max="10" width="12.42578125" style="16" bestFit="1" customWidth="1"/>
    <col min="11" max="11" width="9.85546875" style="16" customWidth="1"/>
    <col min="12" max="12" width="10.5703125" style="16" customWidth="1"/>
    <col min="13" max="13" width="12.5703125" style="16" customWidth="1"/>
    <col min="14" max="14" width="12.42578125" style="16" bestFit="1" customWidth="1"/>
    <col min="15" max="15" width="12.42578125" style="16" customWidth="1"/>
    <col min="16" max="16" width="11.7109375" style="16" bestFit="1" customWidth="1"/>
    <col min="17" max="19" width="11.42578125" style="16" customWidth="1"/>
    <col min="20" max="20" width="12.42578125" style="16" bestFit="1" customWidth="1"/>
    <col min="21" max="16384" width="9.140625" style="16"/>
  </cols>
  <sheetData>
    <row r="1" spans="1:20" s="31" customFormat="1" ht="22.5" x14ac:dyDescent="0.25">
      <c r="Q1" s="60" t="s">
        <v>419</v>
      </c>
      <c r="R1" s="60"/>
      <c r="S1" s="60"/>
    </row>
    <row r="2" spans="1:20" s="31" customFormat="1" ht="22.5" x14ac:dyDescent="0.3">
      <c r="Q2" s="61" t="s">
        <v>120</v>
      </c>
      <c r="R2" s="61"/>
      <c r="S2" s="61"/>
    </row>
    <row r="3" spans="1:20" s="31" customFormat="1" ht="18.75" x14ac:dyDescent="0.3">
      <c r="Q3" s="61"/>
      <c r="R3" s="61"/>
      <c r="S3" s="61"/>
    </row>
    <row r="4" spans="1:20" s="31" customFormat="1" ht="18.75" x14ac:dyDescent="0.3">
      <c r="A4" s="295" t="s">
        <v>121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64"/>
      <c r="S4" s="64"/>
    </row>
    <row r="5" spans="1:20" s="31" customFormat="1" ht="18.75" x14ac:dyDescent="0.3">
      <c r="A5" s="295" t="s">
        <v>154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64"/>
      <c r="R5" s="64"/>
      <c r="S5" s="64"/>
      <c r="T5" s="105"/>
    </row>
    <row r="6" spans="1:20" s="31" customFormat="1" ht="18.75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05"/>
    </row>
    <row r="7" spans="1:20" s="31" customFormat="1" ht="18.75" x14ac:dyDescent="0.25">
      <c r="A7" s="296" t="s">
        <v>648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106"/>
      <c r="S7" s="106"/>
      <c r="T7" s="107"/>
    </row>
    <row r="8" spans="1:20" s="31" customFormat="1" ht="15.75" x14ac:dyDescent="0.25">
      <c r="A8" s="285" t="s">
        <v>123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108"/>
      <c r="S8" s="108"/>
      <c r="T8" s="109"/>
    </row>
    <row r="10" spans="1:20" ht="15.75" x14ac:dyDescent="0.25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</row>
    <row r="11" spans="1:20" ht="111" customHeight="1" x14ac:dyDescent="0.25">
      <c r="A11" s="288" t="s">
        <v>38</v>
      </c>
      <c r="B11" s="288" t="s">
        <v>39</v>
      </c>
      <c r="C11" s="288" t="s">
        <v>110</v>
      </c>
      <c r="D11" s="293" t="s">
        <v>40</v>
      </c>
      <c r="E11" s="289" t="s">
        <v>111</v>
      </c>
      <c r="F11" s="289" t="s">
        <v>153</v>
      </c>
      <c r="G11" s="290" t="s">
        <v>141</v>
      </c>
      <c r="H11" s="290"/>
      <c r="I11" s="290"/>
      <c r="J11" s="290"/>
      <c r="K11" s="291"/>
      <c r="L11" s="290" t="s">
        <v>142</v>
      </c>
      <c r="M11" s="291"/>
      <c r="N11" s="290" t="s">
        <v>143</v>
      </c>
      <c r="O11" s="290"/>
      <c r="P11" s="290"/>
      <c r="Q11" s="290"/>
      <c r="R11" s="292"/>
      <c r="S11" s="292"/>
      <c r="T11" s="291"/>
    </row>
    <row r="12" spans="1:20" ht="102" customHeight="1" x14ac:dyDescent="0.25">
      <c r="A12" s="288"/>
      <c r="B12" s="288"/>
      <c r="C12" s="288"/>
      <c r="D12" s="293"/>
      <c r="E12" s="275"/>
      <c r="F12" s="275"/>
      <c r="G12" s="294" t="s">
        <v>124</v>
      </c>
      <c r="H12" s="290"/>
      <c r="I12" s="290"/>
      <c r="J12" s="290"/>
      <c r="K12" s="291"/>
      <c r="L12" s="288" t="s">
        <v>497</v>
      </c>
      <c r="M12" s="288"/>
      <c r="N12" s="8" t="s">
        <v>495</v>
      </c>
      <c r="O12" s="8" t="s">
        <v>478</v>
      </c>
      <c r="P12" s="8" t="s">
        <v>479</v>
      </c>
      <c r="Q12" s="8" t="s">
        <v>496</v>
      </c>
      <c r="R12" s="110" t="s">
        <v>522</v>
      </c>
      <c r="S12" s="110" t="s">
        <v>523</v>
      </c>
      <c r="T12" s="288" t="s">
        <v>155</v>
      </c>
    </row>
    <row r="13" spans="1:20" ht="78.75" x14ac:dyDescent="0.25">
      <c r="A13" s="288"/>
      <c r="B13" s="288"/>
      <c r="C13" s="288"/>
      <c r="D13" s="293"/>
      <c r="E13" s="67" t="s">
        <v>124</v>
      </c>
      <c r="F13" s="111" t="s">
        <v>124</v>
      </c>
      <c r="G13" s="13" t="s">
        <v>145</v>
      </c>
      <c r="H13" s="13" t="s">
        <v>146</v>
      </c>
      <c r="I13" s="13" t="s">
        <v>147</v>
      </c>
      <c r="J13" s="13" t="s">
        <v>148</v>
      </c>
      <c r="K13" s="13" t="s">
        <v>149</v>
      </c>
      <c r="L13" s="13" t="s">
        <v>150</v>
      </c>
      <c r="M13" s="13" t="s">
        <v>151</v>
      </c>
      <c r="N13" s="13" t="s">
        <v>152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288"/>
    </row>
    <row r="14" spans="1:20" ht="15.75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12" t="s">
        <v>156</v>
      </c>
      <c r="O14" s="112" t="s">
        <v>157</v>
      </c>
      <c r="P14" s="112" t="s">
        <v>158</v>
      </c>
      <c r="Q14" s="112" t="s">
        <v>159</v>
      </c>
      <c r="R14" s="113" t="s">
        <v>524</v>
      </c>
      <c r="S14" s="113" t="s">
        <v>525</v>
      </c>
      <c r="T14" s="13">
        <v>15</v>
      </c>
    </row>
    <row r="15" spans="1:20" ht="48" customHeight="1" x14ac:dyDescent="0.25">
      <c r="A15" s="12" t="s">
        <v>52</v>
      </c>
      <c r="B15" s="7" t="s">
        <v>53</v>
      </c>
      <c r="C15" s="13" t="s">
        <v>113</v>
      </c>
      <c r="D15" s="14" t="s">
        <v>112</v>
      </c>
      <c r="E15" s="14" t="s">
        <v>112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</row>
    <row r="16" spans="1:20" ht="48" customHeight="1" x14ac:dyDescent="0.25">
      <c r="A16" s="12" t="s">
        <v>54</v>
      </c>
      <c r="B16" s="7" t="s">
        <v>55</v>
      </c>
      <c r="C16" s="13" t="s">
        <v>113</v>
      </c>
      <c r="D16" s="14" t="s">
        <v>112</v>
      </c>
      <c r="E16" s="14" t="s">
        <v>112</v>
      </c>
      <c r="F16" s="9">
        <f>F47</f>
        <v>153.78620333666666</v>
      </c>
      <c r="G16" s="9">
        <f t="shared" ref="G16:T16" si="0">G47</f>
        <v>153.78620333666666</v>
      </c>
      <c r="H16" s="9">
        <f t="shared" si="0"/>
        <v>1.6600000000000004</v>
      </c>
      <c r="I16" s="9">
        <f t="shared" si="0"/>
        <v>46.037128810000006</v>
      </c>
      <c r="J16" s="9">
        <f t="shared" si="0"/>
        <v>42.728300359999999</v>
      </c>
      <c r="K16" s="9">
        <f t="shared" si="0"/>
        <v>0.37575999999999998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9">
        <f>O47</f>
        <v>30.855984169999999</v>
      </c>
      <c r="P16" s="9">
        <f t="shared" si="0"/>
        <v>31.774374166666664</v>
      </c>
      <c r="Q16" s="9">
        <f t="shared" si="0"/>
        <v>28.17083083333333</v>
      </c>
      <c r="R16" s="9">
        <f t="shared" si="0"/>
        <v>31.495508333333333</v>
      </c>
      <c r="S16" s="9">
        <f t="shared" si="0"/>
        <v>62.979011666666665</v>
      </c>
      <c r="T16" s="9">
        <f t="shared" si="0"/>
        <v>153.78620333666666</v>
      </c>
    </row>
    <row r="17" spans="1:21" ht="48" customHeight="1" x14ac:dyDescent="0.25">
      <c r="A17" s="12" t="s">
        <v>56</v>
      </c>
      <c r="B17" s="7" t="s">
        <v>57</v>
      </c>
      <c r="C17" s="13" t="s">
        <v>113</v>
      </c>
      <c r="D17" s="14" t="s">
        <v>112</v>
      </c>
      <c r="E17" s="14" t="s">
        <v>112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</row>
    <row r="18" spans="1:21" ht="48" customHeight="1" x14ac:dyDescent="0.25">
      <c r="A18" s="12" t="s">
        <v>58</v>
      </c>
      <c r="B18" s="7" t="s">
        <v>59</v>
      </c>
      <c r="C18" s="13" t="s">
        <v>113</v>
      </c>
      <c r="D18" s="14" t="s">
        <v>112</v>
      </c>
      <c r="E18" s="14" t="s">
        <v>112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</row>
    <row r="19" spans="1:21" ht="48" customHeight="1" x14ac:dyDescent="0.25">
      <c r="A19" s="12" t="s">
        <v>60</v>
      </c>
      <c r="B19" s="7" t="s">
        <v>61</v>
      </c>
      <c r="C19" s="13" t="s">
        <v>113</v>
      </c>
      <c r="D19" s="14" t="s">
        <v>112</v>
      </c>
      <c r="E19" s="14" t="s">
        <v>112</v>
      </c>
      <c r="F19" s="9">
        <f>F103</f>
        <v>0</v>
      </c>
      <c r="G19" s="9">
        <f>F19</f>
        <v>0</v>
      </c>
      <c r="H19" s="9">
        <v>0</v>
      </c>
      <c r="I19" s="9">
        <v>0</v>
      </c>
      <c r="J19" s="9">
        <v>0</v>
      </c>
      <c r="K19" s="9">
        <f>G19</f>
        <v>0</v>
      </c>
      <c r="L19" s="9">
        <v>0</v>
      </c>
      <c r="M19" s="9">
        <v>0</v>
      </c>
      <c r="N19" s="9">
        <f>N103</f>
        <v>0</v>
      </c>
      <c r="O19" s="9">
        <f t="shared" ref="O19:T19" si="1">O103</f>
        <v>0</v>
      </c>
      <c r="P19" s="9">
        <f t="shared" si="1"/>
        <v>0</v>
      </c>
      <c r="Q19" s="9">
        <f t="shared" si="1"/>
        <v>0</v>
      </c>
      <c r="R19" s="9">
        <f t="shared" si="1"/>
        <v>0</v>
      </c>
      <c r="S19" s="9">
        <f t="shared" si="1"/>
        <v>0</v>
      </c>
      <c r="T19" s="9">
        <f t="shared" si="1"/>
        <v>0</v>
      </c>
    </row>
    <row r="20" spans="1:21" ht="48" customHeight="1" x14ac:dyDescent="0.25">
      <c r="A20" s="34" t="s">
        <v>62</v>
      </c>
      <c r="B20" s="35" t="s">
        <v>63</v>
      </c>
      <c r="C20" s="36" t="s">
        <v>113</v>
      </c>
      <c r="D20" s="14" t="s">
        <v>112</v>
      </c>
      <c r="E20" s="14" t="s">
        <v>112</v>
      </c>
      <c r="F20" s="33">
        <f>F104</f>
        <v>0</v>
      </c>
      <c r="G20" s="33">
        <f>F20</f>
        <v>0</v>
      </c>
      <c r="H20" s="33">
        <v>0</v>
      </c>
      <c r="I20" s="33">
        <v>0</v>
      </c>
      <c r="J20" s="33">
        <v>0</v>
      </c>
      <c r="K20" s="33">
        <f>G20</f>
        <v>0</v>
      </c>
      <c r="L20" s="33">
        <v>0</v>
      </c>
      <c r="M20" s="33">
        <v>0</v>
      </c>
      <c r="N20" s="33">
        <f>N104</f>
        <v>0</v>
      </c>
      <c r="O20" s="33">
        <f t="shared" ref="O20:T20" si="2">O104</f>
        <v>0</v>
      </c>
      <c r="P20" s="33">
        <f t="shared" si="2"/>
        <v>0</v>
      </c>
      <c r="Q20" s="33">
        <f t="shared" si="2"/>
        <v>0</v>
      </c>
      <c r="R20" s="33">
        <f t="shared" si="2"/>
        <v>0</v>
      </c>
      <c r="S20" s="33">
        <f t="shared" si="2"/>
        <v>0</v>
      </c>
      <c r="T20" s="33">
        <f t="shared" si="2"/>
        <v>0</v>
      </c>
      <c r="U20" s="37"/>
    </row>
    <row r="21" spans="1:21" s="118" customFormat="1" ht="36" customHeight="1" x14ac:dyDescent="0.25">
      <c r="A21" s="114" t="s">
        <v>23</v>
      </c>
      <c r="B21" s="115" t="s">
        <v>51</v>
      </c>
      <c r="C21" s="116" t="s">
        <v>113</v>
      </c>
      <c r="D21" s="116" t="s">
        <v>112</v>
      </c>
      <c r="E21" s="116" t="s">
        <v>112</v>
      </c>
      <c r="F21" s="117">
        <f>SUM(F15:F20)</f>
        <v>153.78620333666666</v>
      </c>
      <c r="G21" s="117">
        <f t="shared" ref="G21:T21" si="3">SUM(G15:G20)</f>
        <v>153.78620333666666</v>
      </c>
      <c r="H21" s="117">
        <f>SUM(H50:H81)</f>
        <v>3.2800000000000002</v>
      </c>
      <c r="I21" s="117">
        <f t="shared" si="3"/>
        <v>46.037128810000006</v>
      </c>
      <c r="J21" s="117">
        <f t="shared" si="3"/>
        <v>42.728300359999999</v>
      </c>
      <c r="K21" s="117">
        <f t="shared" si="3"/>
        <v>0.37575999999999998</v>
      </c>
      <c r="L21" s="117">
        <f t="shared" si="3"/>
        <v>0</v>
      </c>
      <c r="M21" s="117">
        <f t="shared" si="3"/>
        <v>0</v>
      </c>
      <c r="N21" s="117">
        <f>SUM(N15:N20)</f>
        <v>0</v>
      </c>
      <c r="O21" s="117">
        <f t="shared" si="3"/>
        <v>30.855984169999999</v>
      </c>
      <c r="P21" s="117">
        <f t="shared" si="3"/>
        <v>31.774374166666664</v>
      </c>
      <c r="Q21" s="117">
        <f t="shared" si="3"/>
        <v>28.17083083333333</v>
      </c>
      <c r="R21" s="117">
        <f t="shared" si="3"/>
        <v>31.495508333333333</v>
      </c>
      <c r="S21" s="117">
        <f t="shared" si="3"/>
        <v>62.979011666666665</v>
      </c>
      <c r="T21" s="117">
        <f t="shared" si="3"/>
        <v>153.78620333666666</v>
      </c>
    </row>
    <row r="22" spans="1:21" ht="48" customHeight="1" x14ac:dyDescent="0.25">
      <c r="A22" s="119" t="s">
        <v>0</v>
      </c>
      <c r="B22" s="120" t="s">
        <v>64</v>
      </c>
      <c r="C22" s="111" t="s">
        <v>113</v>
      </c>
      <c r="D22" s="121" t="s">
        <v>112</v>
      </c>
      <c r="E22" s="121" t="s">
        <v>112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122">
        <v>0</v>
      </c>
      <c r="O22" s="122">
        <v>0</v>
      </c>
      <c r="P22" s="122">
        <v>0</v>
      </c>
      <c r="Q22" s="122">
        <v>0</v>
      </c>
      <c r="R22" s="15">
        <v>0</v>
      </c>
      <c r="S22" s="15">
        <v>0</v>
      </c>
      <c r="T22" s="122">
        <v>0</v>
      </c>
    </row>
    <row r="23" spans="1:21" ht="48" customHeight="1" x14ac:dyDescent="0.25">
      <c r="A23" s="12" t="s">
        <v>1</v>
      </c>
      <c r="B23" s="7" t="s">
        <v>65</v>
      </c>
      <c r="C23" s="13" t="s">
        <v>113</v>
      </c>
      <c r="D23" s="14" t="s">
        <v>112</v>
      </c>
      <c r="E23" s="14" t="s">
        <v>112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</row>
    <row r="24" spans="1:21" ht="48" customHeight="1" x14ac:dyDescent="0.25">
      <c r="A24" s="12" t="s">
        <v>34</v>
      </c>
      <c r="B24" s="7" t="s">
        <v>66</v>
      </c>
      <c r="C24" s="13" t="s">
        <v>113</v>
      </c>
      <c r="D24" s="14" t="s">
        <v>112</v>
      </c>
      <c r="E24" s="14" t="s">
        <v>112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</row>
    <row r="25" spans="1:21" ht="48" customHeight="1" x14ac:dyDescent="0.25">
      <c r="A25" s="12" t="s">
        <v>33</v>
      </c>
      <c r="B25" s="7" t="s">
        <v>67</v>
      </c>
      <c r="C25" s="13" t="s">
        <v>113</v>
      </c>
      <c r="D25" s="14" t="s">
        <v>112</v>
      </c>
      <c r="E25" s="14" t="s">
        <v>112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</row>
    <row r="26" spans="1:21" ht="48" customHeight="1" x14ac:dyDescent="0.25">
      <c r="A26" s="12" t="s">
        <v>28</v>
      </c>
      <c r="B26" s="7" t="s">
        <v>68</v>
      </c>
      <c r="C26" s="13" t="s">
        <v>113</v>
      </c>
      <c r="D26" s="14" t="s">
        <v>112</v>
      </c>
      <c r="E26" s="14" t="s">
        <v>112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</row>
    <row r="27" spans="1:21" ht="48" customHeight="1" x14ac:dyDescent="0.25">
      <c r="A27" s="20" t="s">
        <v>2</v>
      </c>
      <c r="B27" s="7" t="s">
        <v>70</v>
      </c>
      <c r="C27" s="13" t="s">
        <v>113</v>
      </c>
      <c r="D27" s="14" t="s">
        <v>112</v>
      </c>
      <c r="E27" s="14" t="s">
        <v>112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</row>
    <row r="28" spans="1:21" ht="48" customHeight="1" x14ac:dyDescent="0.25">
      <c r="A28" s="12" t="s">
        <v>32</v>
      </c>
      <c r="B28" s="7" t="s">
        <v>71</v>
      </c>
      <c r="C28" s="13" t="s">
        <v>113</v>
      </c>
      <c r="D28" s="14" t="s">
        <v>112</v>
      </c>
      <c r="E28" s="14" t="s">
        <v>112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</row>
    <row r="29" spans="1:21" ht="48" customHeight="1" x14ac:dyDescent="0.25">
      <c r="A29" s="12" t="s">
        <v>69</v>
      </c>
      <c r="B29" s="7" t="s">
        <v>72</v>
      </c>
      <c r="C29" s="13" t="s">
        <v>113</v>
      </c>
      <c r="D29" s="14" t="s">
        <v>112</v>
      </c>
      <c r="E29" s="14" t="s">
        <v>112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</row>
    <row r="30" spans="1:21" ht="48" customHeight="1" x14ac:dyDescent="0.25">
      <c r="A30" s="12" t="s">
        <v>3</v>
      </c>
      <c r="B30" s="7" t="s">
        <v>73</v>
      </c>
      <c r="C30" s="13" t="s">
        <v>113</v>
      </c>
      <c r="D30" s="14" t="s">
        <v>112</v>
      </c>
      <c r="E30" s="14" t="s">
        <v>112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</row>
    <row r="31" spans="1:21" ht="48" customHeight="1" x14ac:dyDescent="0.25">
      <c r="A31" s="12" t="s">
        <v>19</v>
      </c>
      <c r="B31" s="7" t="s">
        <v>73</v>
      </c>
      <c r="C31" s="13" t="s">
        <v>113</v>
      </c>
      <c r="D31" s="14" t="s">
        <v>112</v>
      </c>
      <c r="E31" s="14" t="s">
        <v>112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</row>
    <row r="32" spans="1:21" ht="75" customHeight="1" x14ac:dyDescent="0.25">
      <c r="A32" s="12" t="s">
        <v>20</v>
      </c>
      <c r="B32" s="7" t="s">
        <v>74</v>
      </c>
      <c r="C32" s="13" t="s">
        <v>113</v>
      </c>
      <c r="D32" s="14" t="s">
        <v>112</v>
      </c>
      <c r="E32" s="14" t="s">
        <v>112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</row>
    <row r="33" spans="1:20" ht="70.5" customHeight="1" x14ac:dyDescent="0.25">
      <c r="A33" s="12" t="s">
        <v>20</v>
      </c>
      <c r="B33" s="7" t="s">
        <v>75</v>
      </c>
      <c r="C33" s="40" t="s">
        <v>113</v>
      </c>
      <c r="D33" s="14" t="s">
        <v>112</v>
      </c>
      <c r="E33" s="14" t="s">
        <v>112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</row>
    <row r="34" spans="1:20" ht="69.75" customHeight="1" x14ac:dyDescent="0.25">
      <c r="A34" s="12" t="s">
        <v>20</v>
      </c>
      <c r="B34" s="7" t="s">
        <v>76</v>
      </c>
      <c r="C34" s="13" t="s">
        <v>113</v>
      </c>
      <c r="D34" s="14" t="s">
        <v>112</v>
      </c>
      <c r="E34" s="14" t="s">
        <v>112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</row>
    <row r="35" spans="1:20" ht="76.5" customHeight="1" x14ac:dyDescent="0.25">
      <c r="A35" s="123" t="s">
        <v>114</v>
      </c>
      <c r="B35" s="7" t="s">
        <v>74</v>
      </c>
      <c r="C35" s="13" t="s">
        <v>113</v>
      </c>
      <c r="D35" s="14" t="s">
        <v>112</v>
      </c>
      <c r="E35" s="14" t="s">
        <v>112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</row>
    <row r="36" spans="1:20" ht="48" customHeight="1" x14ac:dyDescent="0.25">
      <c r="A36" s="12" t="s">
        <v>114</v>
      </c>
      <c r="B36" s="7" t="s">
        <v>75</v>
      </c>
      <c r="C36" s="13" t="s">
        <v>113</v>
      </c>
      <c r="D36" s="14" t="s">
        <v>112</v>
      </c>
      <c r="E36" s="14" t="s">
        <v>112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</row>
    <row r="37" spans="1:20" ht="71.25" customHeight="1" x14ac:dyDescent="0.25">
      <c r="A37" s="12" t="s">
        <v>114</v>
      </c>
      <c r="B37" s="7" t="s">
        <v>76</v>
      </c>
      <c r="C37" s="13" t="s">
        <v>113</v>
      </c>
      <c r="D37" s="14" t="s">
        <v>112</v>
      </c>
      <c r="E37" s="14" t="s">
        <v>112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</row>
    <row r="38" spans="1:20" ht="71.25" customHeight="1" x14ac:dyDescent="0.25">
      <c r="A38" s="12" t="s">
        <v>115</v>
      </c>
      <c r="B38" s="7" t="s">
        <v>74</v>
      </c>
      <c r="C38" s="13" t="s">
        <v>113</v>
      </c>
      <c r="D38" s="14" t="s">
        <v>112</v>
      </c>
      <c r="E38" s="14" t="s">
        <v>112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</row>
    <row r="39" spans="1:20" ht="71.25" customHeight="1" x14ac:dyDescent="0.25">
      <c r="A39" s="12" t="s">
        <v>115</v>
      </c>
      <c r="B39" s="7" t="s">
        <v>75</v>
      </c>
      <c r="C39" s="13" t="s">
        <v>113</v>
      </c>
      <c r="D39" s="14" t="s">
        <v>112</v>
      </c>
      <c r="E39" s="14" t="s">
        <v>112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</row>
    <row r="40" spans="1:20" ht="71.25" customHeight="1" x14ac:dyDescent="0.25">
      <c r="A40" s="12" t="s">
        <v>115</v>
      </c>
      <c r="B40" s="7" t="s">
        <v>76</v>
      </c>
      <c r="C40" s="13" t="s">
        <v>113</v>
      </c>
      <c r="D40" s="14" t="s">
        <v>112</v>
      </c>
      <c r="E40" s="14" t="s">
        <v>112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9">
        <v>0</v>
      </c>
      <c r="M40" s="9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</row>
    <row r="41" spans="1:20" ht="71.25" customHeight="1" x14ac:dyDescent="0.25">
      <c r="A41" s="12" t="s">
        <v>116</v>
      </c>
      <c r="B41" s="7" t="s">
        <v>74</v>
      </c>
      <c r="C41" s="13" t="s">
        <v>113</v>
      </c>
      <c r="D41" s="14" t="s">
        <v>112</v>
      </c>
      <c r="E41" s="14" t="s">
        <v>112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</row>
    <row r="42" spans="1:20" ht="71.25" customHeight="1" x14ac:dyDescent="0.25">
      <c r="A42" s="20" t="s">
        <v>116</v>
      </c>
      <c r="B42" s="7" t="s">
        <v>75</v>
      </c>
      <c r="C42" s="13" t="s">
        <v>113</v>
      </c>
      <c r="D42" s="14" t="s">
        <v>112</v>
      </c>
      <c r="E42" s="14" t="s">
        <v>112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9">
        <v>0</v>
      </c>
      <c r="M42" s="9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</row>
    <row r="43" spans="1:20" ht="63" customHeight="1" x14ac:dyDescent="0.25">
      <c r="A43" s="12" t="s">
        <v>116</v>
      </c>
      <c r="B43" s="7" t="s">
        <v>76</v>
      </c>
      <c r="C43" s="13" t="s">
        <v>113</v>
      </c>
      <c r="D43" s="14" t="s">
        <v>112</v>
      </c>
      <c r="E43" s="14" t="s">
        <v>112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9">
        <v>0</v>
      </c>
      <c r="M43" s="9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</row>
    <row r="44" spans="1:20" ht="63" customHeight="1" x14ac:dyDescent="0.25">
      <c r="A44" s="12" t="s">
        <v>4</v>
      </c>
      <c r="B44" s="7" t="s">
        <v>77</v>
      </c>
      <c r="C44" s="13" t="s">
        <v>113</v>
      </c>
      <c r="D44" s="14" t="s">
        <v>112</v>
      </c>
      <c r="E44" s="14" t="s">
        <v>112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9">
        <v>0</v>
      </c>
      <c r="M44" s="9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</row>
    <row r="45" spans="1:20" ht="63" customHeight="1" x14ac:dyDescent="0.25">
      <c r="A45" s="12" t="s">
        <v>31</v>
      </c>
      <c r="B45" s="7" t="s">
        <v>78</v>
      </c>
      <c r="C45" s="13" t="s">
        <v>113</v>
      </c>
      <c r="D45" s="14" t="s">
        <v>112</v>
      </c>
      <c r="E45" s="14" t="s">
        <v>112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9">
        <v>0</v>
      </c>
      <c r="M45" s="9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</row>
    <row r="46" spans="1:20" ht="48" customHeight="1" x14ac:dyDescent="0.25">
      <c r="A46" s="20" t="s">
        <v>30</v>
      </c>
      <c r="B46" s="7" t="s">
        <v>79</v>
      </c>
      <c r="C46" s="13" t="s">
        <v>113</v>
      </c>
      <c r="D46" s="14" t="s">
        <v>112</v>
      </c>
      <c r="E46" s="14" t="s">
        <v>112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9">
        <v>0</v>
      </c>
      <c r="M46" s="9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</row>
    <row r="47" spans="1:20" ht="48" customHeight="1" x14ac:dyDescent="0.25">
      <c r="A47" s="12" t="s">
        <v>5</v>
      </c>
      <c r="B47" s="7" t="s">
        <v>80</v>
      </c>
      <c r="C47" s="13" t="s">
        <v>113</v>
      </c>
      <c r="D47" s="14" t="s">
        <v>112</v>
      </c>
      <c r="E47" s="14" t="s">
        <v>112</v>
      </c>
      <c r="F47" s="15">
        <f t="shared" ref="F47:N47" si="4">F48</f>
        <v>153.78620333666666</v>
      </c>
      <c r="G47" s="15">
        <f t="shared" si="4"/>
        <v>153.78620333666666</v>
      </c>
      <c r="H47" s="15">
        <f t="shared" si="4"/>
        <v>1.6600000000000004</v>
      </c>
      <c r="I47" s="15">
        <f t="shared" si="4"/>
        <v>46.037128810000006</v>
      </c>
      <c r="J47" s="15">
        <f t="shared" si="4"/>
        <v>42.728300359999999</v>
      </c>
      <c r="K47" s="15">
        <f t="shared" si="4"/>
        <v>0.37575999999999998</v>
      </c>
      <c r="L47" s="15">
        <f t="shared" si="4"/>
        <v>0</v>
      </c>
      <c r="M47" s="15">
        <f t="shared" si="4"/>
        <v>0</v>
      </c>
      <c r="N47" s="15">
        <f t="shared" si="4"/>
        <v>0</v>
      </c>
      <c r="O47" s="15">
        <f>O48</f>
        <v>30.855984169999999</v>
      </c>
      <c r="P47" s="15">
        <f>P48+P82</f>
        <v>31.774374166666664</v>
      </c>
      <c r="Q47" s="15">
        <f>Q48+Q82</f>
        <v>28.17083083333333</v>
      </c>
      <c r="R47" s="15">
        <f>R48+R82</f>
        <v>31.495508333333333</v>
      </c>
      <c r="S47" s="15">
        <f>S48+S82</f>
        <v>62.979011666666665</v>
      </c>
      <c r="T47" s="15">
        <f>T48</f>
        <v>153.78620333666666</v>
      </c>
    </row>
    <row r="48" spans="1:20" ht="48" customHeight="1" x14ac:dyDescent="0.25">
      <c r="A48" s="12" t="s">
        <v>6</v>
      </c>
      <c r="B48" s="7" t="s">
        <v>81</v>
      </c>
      <c r="C48" s="13" t="s">
        <v>113</v>
      </c>
      <c r="D48" s="14" t="s">
        <v>112</v>
      </c>
      <c r="E48" s="14" t="s">
        <v>112</v>
      </c>
      <c r="F48" s="15">
        <f>F49+F82</f>
        <v>153.78620333666666</v>
      </c>
      <c r="G48" s="15">
        <f t="shared" ref="G48:N48" si="5">G49+G82</f>
        <v>153.78620333666666</v>
      </c>
      <c r="H48" s="15">
        <f t="shared" si="5"/>
        <v>1.6600000000000004</v>
      </c>
      <c r="I48" s="15">
        <f t="shared" si="5"/>
        <v>46.037128810000006</v>
      </c>
      <c r="J48" s="15">
        <f t="shared" si="5"/>
        <v>42.728300359999999</v>
      </c>
      <c r="K48" s="15">
        <f t="shared" si="5"/>
        <v>0.37575999999999998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>O49+O82</f>
        <v>30.855984169999999</v>
      </c>
      <c r="P48" s="15">
        <f t="shared" ref="P48:Q48" si="6">P49+P82</f>
        <v>31.774374166666664</v>
      </c>
      <c r="Q48" s="15">
        <f t="shared" si="6"/>
        <v>28.17083083333333</v>
      </c>
      <c r="R48" s="15">
        <f>R49+R82</f>
        <v>31.495508333333333</v>
      </c>
      <c r="S48" s="15">
        <f>SUM(S49:S81)</f>
        <v>62.979011666666665</v>
      </c>
      <c r="T48" s="15">
        <f>T49+T82</f>
        <v>153.78620333666666</v>
      </c>
    </row>
    <row r="49" spans="1:20" ht="48" customHeight="1" x14ac:dyDescent="0.25">
      <c r="A49" s="12" t="s">
        <v>21</v>
      </c>
      <c r="B49" s="7" t="s">
        <v>82</v>
      </c>
      <c r="C49" s="13" t="s">
        <v>113</v>
      </c>
      <c r="D49" s="14" t="s">
        <v>112</v>
      </c>
      <c r="E49" s="14" t="s">
        <v>112</v>
      </c>
      <c r="F49" s="15">
        <f>SUM(F50:F81)</f>
        <v>141.59870133666666</v>
      </c>
      <c r="G49" s="15">
        <f>SUM(G50:G81)</f>
        <v>141.59870133666666</v>
      </c>
      <c r="H49" s="15">
        <f t="shared" ref="H49:N49" si="7">SUM(H50:H73)</f>
        <v>1.4600000000000004</v>
      </c>
      <c r="I49" s="15">
        <f t="shared" si="7"/>
        <v>45.577505810000005</v>
      </c>
      <c r="J49" s="15">
        <f t="shared" si="7"/>
        <v>31.57618136</v>
      </c>
      <c r="K49" s="15">
        <f t="shared" si="7"/>
        <v>0</v>
      </c>
      <c r="L49" s="15">
        <f t="shared" si="7"/>
        <v>0</v>
      </c>
      <c r="M49" s="15">
        <f t="shared" si="7"/>
        <v>0</v>
      </c>
      <c r="N49" s="15">
        <f t="shared" si="7"/>
        <v>0</v>
      </c>
      <c r="O49" s="15">
        <f t="shared" ref="O49:T49" si="8">SUM(O50:O81)</f>
        <v>18.668482170000001</v>
      </c>
      <c r="P49" s="15">
        <f t="shared" si="8"/>
        <v>31.774374166666664</v>
      </c>
      <c r="Q49" s="15">
        <f t="shared" si="8"/>
        <v>28.17083083333333</v>
      </c>
      <c r="R49" s="15">
        <f t="shared" si="8"/>
        <v>31.495508333333333</v>
      </c>
      <c r="S49" s="15">
        <f t="shared" si="8"/>
        <v>31.489505833333332</v>
      </c>
      <c r="T49" s="15">
        <f t="shared" si="8"/>
        <v>141.59870133666666</v>
      </c>
    </row>
    <row r="50" spans="1:20" ht="56.25" x14ac:dyDescent="0.25">
      <c r="A50" s="124" t="s">
        <v>21</v>
      </c>
      <c r="B50" s="42" t="s">
        <v>567</v>
      </c>
      <c r="C50" s="125" t="s">
        <v>503</v>
      </c>
      <c r="D50" s="126">
        <v>2025</v>
      </c>
      <c r="E50" s="126">
        <v>2025</v>
      </c>
      <c r="F50" s="127">
        <f t="shared" ref="F50:F57" si="9">G50</f>
        <v>4.2011636299999999</v>
      </c>
      <c r="G50" s="128">
        <f>H50+I50+J50</f>
        <v>4.2011636299999999</v>
      </c>
      <c r="H50" s="128">
        <v>0.03</v>
      </c>
      <c r="I50" s="15">
        <f>4.17116363-J50</f>
        <v>1.3645866699999996</v>
      </c>
      <c r="J50" s="15">
        <v>2.8065769600000001</v>
      </c>
      <c r="K50" s="128">
        <v>0</v>
      </c>
      <c r="L50" s="9">
        <v>0</v>
      </c>
      <c r="M50" s="9">
        <v>0</v>
      </c>
      <c r="N50" s="128">
        <v>0</v>
      </c>
      <c r="O50" s="15">
        <f t="shared" ref="O50:O59" si="10">F50</f>
        <v>4.2011636299999999</v>
      </c>
      <c r="P50" s="15">
        <v>0</v>
      </c>
      <c r="Q50" s="15">
        <v>0</v>
      </c>
      <c r="R50" s="15">
        <v>0</v>
      </c>
      <c r="S50" s="15">
        <v>0</v>
      </c>
      <c r="T50" s="129">
        <f t="shared" ref="T50:T73" si="11">O50+P50+Q50+R50+S50</f>
        <v>4.2011636299999999</v>
      </c>
    </row>
    <row r="51" spans="1:20" ht="56.25" x14ac:dyDescent="0.25">
      <c r="A51" s="124" t="s">
        <v>22</v>
      </c>
      <c r="B51" s="83" t="s">
        <v>568</v>
      </c>
      <c r="C51" s="125" t="s">
        <v>504</v>
      </c>
      <c r="D51" s="126">
        <v>2025</v>
      </c>
      <c r="E51" s="126">
        <v>2025</v>
      </c>
      <c r="F51" s="127">
        <f>G51</f>
        <v>0.57354981000000005</v>
      </c>
      <c r="G51" s="128">
        <f>H51+I51+J51</f>
        <v>0.57354981000000005</v>
      </c>
      <c r="H51" s="130">
        <v>0.02</v>
      </c>
      <c r="I51" s="130">
        <v>0.15878221000000001</v>
      </c>
      <c r="J51" s="130">
        <v>0.3947676</v>
      </c>
      <c r="K51" s="130">
        <v>0</v>
      </c>
      <c r="L51" s="130">
        <v>0</v>
      </c>
      <c r="M51" s="130">
        <v>0</v>
      </c>
      <c r="N51" s="130">
        <v>0</v>
      </c>
      <c r="O51" s="130">
        <f t="shared" si="10"/>
        <v>0.57354981000000005</v>
      </c>
      <c r="P51" s="130">
        <v>0</v>
      </c>
      <c r="Q51" s="130">
        <v>0</v>
      </c>
      <c r="R51" s="15">
        <v>0</v>
      </c>
      <c r="S51" s="131">
        <v>0</v>
      </c>
      <c r="T51" s="129">
        <f t="shared" si="11"/>
        <v>0.57354981000000005</v>
      </c>
    </row>
    <row r="52" spans="1:20" ht="56.25" x14ac:dyDescent="0.25">
      <c r="A52" s="124" t="s">
        <v>353</v>
      </c>
      <c r="B52" s="85" t="s">
        <v>570</v>
      </c>
      <c r="C52" s="125" t="s">
        <v>505</v>
      </c>
      <c r="D52" s="126">
        <v>2025</v>
      </c>
      <c r="E52" s="126">
        <v>2025</v>
      </c>
      <c r="F52" s="127">
        <f>G52</f>
        <v>0.80427125999999993</v>
      </c>
      <c r="G52" s="128">
        <f>H52+I52+J52</f>
        <v>0.80427125999999993</v>
      </c>
      <c r="H52" s="130">
        <v>0.02</v>
      </c>
      <c r="I52" s="127">
        <f>(784271.26-599000)/1000000</f>
        <v>0.18527126000000002</v>
      </c>
      <c r="J52" s="127">
        <f>599000/1000000</f>
        <v>0.59899999999999998</v>
      </c>
      <c r="K52" s="127">
        <v>0</v>
      </c>
      <c r="L52" s="127">
        <v>0</v>
      </c>
      <c r="M52" s="127">
        <v>0</v>
      </c>
      <c r="N52" s="127">
        <v>0</v>
      </c>
      <c r="O52" s="127">
        <f t="shared" si="10"/>
        <v>0.80427125999999993</v>
      </c>
      <c r="P52" s="127">
        <v>0</v>
      </c>
      <c r="Q52" s="130">
        <v>0</v>
      </c>
      <c r="R52" s="15">
        <v>0</v>
      </c>
      <c r="S52" s="131">
        <v>0</v>
      </c>
      <c r="T52" s="129">
        <f t="shared" si="11"/>
        <v>0.80427125999999993</v>
      </c>
    </row>
    <row r="53" spans="1:20" ht="56.25" x14ac:dyDescent="0.25">
      <c r="A53" s="124" t="s">
        <v>355</v>
      </c>
      <c r="B53" s="85" t="s">
        <v>571</v>
      </c>
      <c r="C53" s="125" t="s">
        <v>507</v>
      </c>
      <c r="D53" s="126">
        <v>2025</v>
      </c>
      <c r="E53" s="126">
        <v>2025</v>
      </c>
      <c r="F53" s="127">
        <f>G53</f>
        <v>0.43150995000000003</v>
      </c>
      <c r="G53" s="128">
        <f>H53+I53+J53</f>
        <v>0.43150995000000003</v>
      </c>
      <c r="H53" s="130">
        <v>0.02</v>
      </c>
      <c r="I53" s="127">
        <v>7.3509950000000004E-2</v>
      </c>
      <c r="J53" s="127">
        <v>0.33800000000000002</v>
      </c>
      <c r="K53" s="127">
        <v>0</v>
      </c>
      <c r="L53" s="127">
        <v>0</v>
      </c>
      <c r="M53" s="127">
        <v>0</v>
      </c>
      <c r="N53" s="127">
        <v>0</v>
      </c>
      <c r="O53" s="127">
        <f t="shared" si="10"/>
        <v>0.43150995000000003</v>
      </c>
      <c r="P53" s="127">
        <v>0</v>
      </c>
      <c r="Q53" s="130">
        <v>0</v>
      </c>
      <c r="R53" s="15">
        <v>0</v>
      </c>
      <c r="S53" s="131">
        <v>0</v>
      </c>
      <c r="T53" s="129">
        <f t="shared" si="11"/>
        <v>0.43150995000000003</v>
      </c>
    </row>
    <row r="54" spans="1:20" ht="56.25" x14ac:dyDescent="0.25">
      <c r="A54" s="124" t="s">
        <v>357</v>
      </c>
      <c r="B54" s="86" t="s">
        <v>565</v>
      </c>
      <c r="C54" s="125" t="s">
        <v>508</v>
      </c>
      <c r="D54" s="126">
        <v>2025</v>
      </c>
      <c r="E54" s="126">
        <v>2025</v>
      </c>
      <c r="F54" s="127">
        <f t="shared" si="9"/>
        <v>3.7857046199999997</v>
      </c>
      <c r="G54" s="128">
        <f t="shared" ref="G54:G58" si="12">H54+I54+J54</f>
        <v>3.7857046199999997</v>
      </c>
      <c r="H54" s="130">
        <v>0.02</v>
      </c>
      <c r="I54" s="130">
        <f>0.011736+1.78605022</f>
        <v>1.7977862199999999</v>
      </c>
      <c r="J54" s="130">
        <v>1.9679184000000001</v>
      </c>
      <c r="K54" s="130">
        <v>0</v>
      </c>
      <c r="L54" s="84">
        <v>0</v>
      </c>
      <c r="M54" s="84">
        <v>0</v>
      </c>
      <c r="N54" s="130">
        <v>0</v>
      </c>
      <c r="O54" s="130">
        <f t="shared" si="10"/>
        <v>3.7857046199999997</v>
      </c>
      <c r="P54" s="127">
        <v>0</v>
      </c>
      <c r="Q54" s="130">
        <v>0</v>
      </c>
      <c r="R54" s="15">
        <v>0</v>
      </c>
      <c r="S54" s="130">
        <v>0</v>
      </c>
      <c r="T54" s="129">
        <f t="shared" si="11"/>
        <v>3.7857046199999997</v>
      </c>
    </row>
    <row r="55" spans="1:20" ht="56.25" x14ac:dyDescent="0.25">
      <c r="A55" s="124" t="s">
        <v>359</v>
      </c>
      <c r="B55" s="86" t="s">
        <v>566</v>
      </c>
      <c r="C55" s="125" t="s">
        <v>509</v>
      </c>
      <c r="D55" s="126">
        <v>2025</v>
      </c>
      <c r="E55" s="126">
        <v>2025</v>
      </c>
      <c r="F55" s="127">
        <f t="shared" si="9"/>
        <v>2.23565112</v>
      </c>
      <c r="G55" s="128">
        <f t="shared" si="12"/>
        <v>2.23565112</v>
      </c>
      <c r="H55" s="130">
        <f>H54</f>
        <v>0.02</v>
      </c>
      <c r="I55" s="130">
        <v>0.24773271999999999</v>
      </c>
      <c r="J55" s="130">
        <v>1.9679184000000001</v>
      </c>
      <c r="K55" s="130">
        <v>0</v>
      </c>
      <c r="L55" s="84">
        <v>0</v>
      </c>
      <c r="M55" s="84">
        <v>0</v>
      </c>
      <c r="N55" s="130">
        <v>0</v>
      </c>
      <c r="O55" s="130">
        <f t="shared" si="10"/>
        <v>2.23565112</v>
      </c>
      <c r="P55" s="127">
        <v>0</v>
      </c>
      <c r="Q55" s="131">
        <v>0</v>
      </c>
      <c r="R55" s="15">
        <v>0</v>
      </c>
      <c r="S55" s="131">
        <v>0</v>
      </c>
      <c r="T55" s="129">
        <f t="shared" si="11"/>
        <v>2.23565112</v>
      </c>
    </row>
    <row r="56" spans="1:20" ht="56.25" x14ac:dyDescent="0.25">
      <c r="A56" s="124" t="s">
        <v>360</v>
      </c>
      <c r="B56" s="85" t="s">
        <v>569</v>
      </c>
      <c r="C56" s="125" t="s">
        <v>510</v>
      </c>
      <c r="D56" s="126">
        <v>2025</v>
      </c>
      <c r="E56" s="126">
        <v>2025</v>
      </c>
      <c r="F56" s="127">
        <f t="shared" si="9"/>
        <v>0.50775137000000004</v>
      </c>
      <c r="G56" s="128">
        <f t="shared" si="12"/>
        <v>0.50775137000000004</v>
      </c>
      <c r="H56" s="130">
        <v>0.02</v>
      </c>
      <c r="I56" s="127">
        <v>0.10275136999999999</v>
      </c>
      <c r="J56" s="127">
        <v>0.38500000000000001</v>
      </c>
      <c r="K56" s="127">
        <v>0</v>
      </c>
      <c r="L56" s="127">
        <v>0</v>
      </c>
      <c r="M56" s="127">
        <v>0</v>
      </c>
      <c r="N56" s="127">
        <v>0</v>
      </c>
      <c r="O56" s="127">
        <f t="shared" si="10"/>
        <v>0.50775137000000004</v>
      </c>
      <c r="P56" s="127">
        <v>0</v>
      </c>
      <c r="Q56" s="130">
        <v>0</v>
      </c>
      <c r="R56" s="15">
        <v>0</v>
      </c>
      <c r="S56" s="131">
        <v>0</v>
      </c>
      <c r="T56" s="129">
        <f t="shared" si="11"/>
        <v>0.50775137000000004</v>
      </c>
    </row>
    <row r="57" spans="1:20" ht="56.25" x14ac:dyDescent="0.25">
      <c r="A57" s="124" t="s">
        <v>511</v>
      </c>
      <c r="B57" s="85" t="s">
        <v>572</v>
      </c>
      <c r="C57" s="125" t="s">
        <v>512</v>
      </c>
      <c r="D57" s="126">
        <v>2025</v>
      </c>
      <c r="E57" s="126">
        <v>2025</v>
      </c>
      <c r="F57" s="127">
        <f t="shared" si="9"/>
        <v>0.88099634999999998</v>
      </c>
      <c r="G57" s="128">
        <f t="shared" si="12"/>
        <v>0.88099634999999998</v>
      </c>
      <c r="H57" s="130">
        <v>0.02</v>
      </c>
      <c r="I57" s="127">
        <f>0.01065207+0.25134428</f>
        <v>0.26199634999999999</v>
      </c>
      <c r="J57" s="127">
        <v>0.59899999999999998</v>
      </c>
      <c r="K57" s="127">
        <v>0</v>
      </c>
      <c r="L57" s="127">
        <v>0</v>
      </c>
      <c r="M57" s="127">
        <v>0</v>
      </c>
      <c r="N57" s="127">
        <v>0</v>
      </c>
      <c r="O57" s="127">
        <f t="shared" si="10"/>
        <v>0.88099634999999998</v>
      </c>
      <c r="P57" s="127">
        <v>0</v>
      </c>
      <c r="Q57" s="127">
        <v>0</v>
      </c>
      <c r="R57" s="15">
        <v>0</v>
      </c>
      <c r="S57" s="131">
        <v>0</v>
      </c>
      <c r="T57" s="129">
        <f t="shared" si="11"/>
        <v>0.88099634999999998</v>
      </c>
    </row>
    <row r="58" spans="1:20" ht="56.25" x14ac:dyDescent="0.25">
      <c r="A58" s="124" t="s">
        <v>563</v>
      </c>
      <c r="B58" s="88" t="s">
        <v>573</v>
      </c>
      <c r="C58" s="125" t="s">
        <v>513</v>
      </c>
      <c r="D58" s="126">
        <v>2025</v>
      </c>
      <c r="E58" s="126">
        <v>2025</v>
      </c>
      <c r="F58" s="127">
        <f>G58</f>
        <v>2.4662883100000004</v>
      </c>
      <c r="G58" s="128">
        <f t="shared" si="12"/>
        <v>2.4662883100000004</v>
      </c>
      <c r="H58" s="127">
        <v>0.04</v>
      </c>
      <c r="I58" s="127">
        <v>0.82828831000000003</v>
      </c>
      <c r="J58" s="127">
        <v>1.5980000000000001</v>
      </c>
      <c r="K58" s="127">
        <v>0</v>
      </c>
      <c r="L58" s="127">
        <v>0</v>
      </c>
      <c r="M58" s="127">
        <v>0</v>
      </c>
      <c r="N58" s="127">
        <v>0</v>
      </c>
      <c r="O58" s="127">
        <f t="shared" si="10"/>
        <v>2.4662883100000004</v>
      </c>
      <c r="P58" s="127">
        <v>0</v>
      </c>
      <c r="Q58" s="127">
        <v>0</v>
      </c>
      <c r="R58" s="15">
        <v>0</v>
      </c>
      <c r="S58" s="131">
        <v>0</v>
      </c>
      <c r="T58" s="129">
        <f t="shared" si="11"/>
        <v>2.4662883100000004</v>
      </c>
    </row>
    <row r="59" spans="1:20" ht="56.25" x14ac:dyDescent="0.25">
      <c r="A59" s="124" t="s">
        <v>575</v>
      </c>
      <c r="B59" s="88" t="s">
        <v>608</v>
      </c>
      <c r="C59" s="125" t="s">
        <v>587</v>
      </c>
      <c r="D59" s="126">
        <v>2025</v>
      </c>
      <c r="E59" s="126">
        <v>2025</v>
      </c>
      <c r="F59" s="132">
        <f>(3317914.9/1000000+0.02)-(3317914.9/1000000+0.02)*20/120</f>
        <v>2.7815957500000001</v>
      </c>
      <c r="G59" s="132">
        <f t="shared" ref="G59:G60" si="13">F59</f>
        <v>2.7815957500000001</v>
      </c>
      <c r="H59" s="132">
        <v>0.02</v>
      </c>
      <c r="I59" s="132">
        <f>G59-H59-J59</f>
        <v>1.2215957500000001</v>
      </c>
      <c r="J59" s="132">
        <v>1.54</v>
      </c>
      <c r="K59" s="127">
        <v>0</v>
      </c>
      <c r="L59" s="127">
        <v>0</v>
      </c>
      <c r="M59" s="127">
        <v>0</v>
      </c>
      <c r="N59" s="127">
        <v>0</v>
      </c>
      <c r="O59" s="132">
        <f t="shared" si="10"/>
        <v>2.7815957500000001</v>
      </c>
      <c r="P59" s="127">
        <v>0</v>
      </c>
      <c r="Q59" s="132">
        <v>0</v>
      </c>
      <c r="R59" s="15">
        <v>0</v>
      </c>
      <c r="S59" s="132">
        <v>0</v>
      </c>
      <c r="T59" s="129">
        <f t="shared" si="11"/>
        <v>2.7815957500000001</v>
      </c>
    </row>
    <row r="60" spans="1:20" ht="56.25" x14ac:dyDescent="0.25">
      <c r="A60" s="124" t="s">
        <v>576</v>
      </c>
      <c r="B60" s="88" t="s">
        <v>607</v>
      </c>
      <c r="C60" s="125" t="s">
        <v>588</v>
      </c>
      <c r="D60" s="133">
        <v>2026</v>
      </c>
      <c r="E60" s="133">
        <v>2026</v>
      </c>
      <c r="F60" s="132">
        <f>(3784450/1000000+0.04)-(3784450/1000000+0.04)*20/120</f>
        <v>3.1870416666666666</v>
      </c>
      <c r="G60" s="132">
        <f t="shared" si="13"/>
        <v>3.1870416666666666</v>
      </c>
      <c r="H60" s="132">
        <v>0.04</v>
      </c>
      <c r="I60" s="132">
        <f>G60-J60-H60</f>
        <v>2.0570416666666667</v>
      </c>
      <c r="J60" s="132">
        <v>1.0900000000000001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f t="shared" ref="P60:P61" si="14">F60</f>
        <v>3.1870416666666666</v>
      </c>
      <c r="Q60" s="132">
        <v>0</v>
      </c>
      <c r="R60" s="15">
        <v>0</v>
      </c>
      <c r="S60" s="132">
        <v>0</v>
      </c>
      <c r="T60" s="129">
        <f t="shared" si="11"/>
        <v>3.1870416666666666</v>
      </c>
    </row>
    <row r="61" spans="1:20" ht="56.25" x14ac:dyDescent="0.25">
      <c r="A61" s="124" t="s">
        <v>577</v>
      </c>
      <c r="B61" s="88" t="s">
        <v>605</v>
      </c>
      <c r="C61" s="125" t="s">
        <v>589</v>
      </c>
      <c r="D61" s="133">
        <v>2026</v>
      </c>
      <c r="E61" s="133">
        <v>2026</v>
      </c>
      <c r="F61" s="132">
        <f>(2664945/1000000+0.12)-(2664945/1000000+0.12)*20/120</f>
        <v>2.3207874999999998</v>
      </c>
      <c r="G61" s="132">
        <f>F61</f>
        <v>2.3207874999999998</v>
      </c>
      <c r="H61" s="132">
        <v>0.12</v>
      </c>
      <c r="I61" s="132">
        <f>G61-J61-H61</f>
        <v>1.3607874999999998</v>
      </c>
      <c r="J61" s="132">
        <v>0.84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f t="shared" si="14"/>
        <v>2.3207874999999998</v>
      </c>
      <c r="Q61" s="132">
        <v>0</v>
      </c>
      <c r="R61" s="15">
        <v>0</v>
      </c>
      <c r="S61" s="132">
        <v>0</v>
      </c>
      <c r="T61" s="129">
        <f t="shared" si="11"/>
        <v>2.3207874999999998</v>
      </c>
    </row>
    <row r="62" spans="1:20" ht="56.25" x14ac:dyDescent="0.25">
      <c r="A62" s="124" t="s">
        <v>578</v>
      </c>
      <c r="B62" s="88" t="s">
        <v>606</v>
      </c>
      <c r="C62" s="125" t="s">
        <v>590</v>
      </c>
      <c r="D62" s="133">
        <v>2026</v>
      </c>
      <c r="E62" s="133">
        <v>2026</v>
      </c>
      <c r="F62" s="132">
        <f>(4916850/1000000+0.04)-(4916850/1000000+0.04)*20/120</f>
        <v>4.1307083333333336</v>
      </c>
      <c r="G62" s="132">
        <f>F62</f>
        <v>4.1307083333333336</v>
      </c>
      <c r="H62" s="132">
        <v>0.04</v>
      </c>
      <c r="I62" s="132">
        <f t="shared" ref="I62:I73" si="15">G62-J62-H62</f>
        <v>2.9707083333333335</v>
      </c>
      <c r="J62" s="132">
        <v>1.1200000000000001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f t="shared" ref="P62:P67" si="16">F62</f>
        <v>4.1307083333333336</v>
      </c>
      <c r="Q62" s="132">
        <v>0</v>
      </c>
      <c r="R62" s="15">
        <v>0</v>
      </c>
      <c r="S62" s="132">
        <v>0</v>
      </c>
      <c r="T62" s="129">
        <f t="shared" si="11"/>
        <v>4.1307083333333336</v>
      </c>
    </row>
    <row r="63" spans="1:20" ht="56.25" x14ac:dyDescent="0.25">
      <c r="A63" s="124" t="s">
        <v>579</v>
      </c>
      <c r="B63" s="88" t="s">
        <v>611</v>
      </c>
      <c r="C63" s="125" t="s">
        <v>591</v>
      </c>
      <c r="D63" s="133">
        <v>2026</v>
      </c>
      <c r="E63" s="133">
        <v>2026</v>
      </c>
      <c r="F63" s="132">
        <f>'1'!G62-'1'!G62*20/120</f>
        <v>5.1459999999999999</v>
      </c>
      <c r="G63" s="132">
        <f t="shared" ref="G63:G81" si="17">F63</f>
        <v>5.1459999999999999</v>
      </c>
      <c r="H63" s="132">
        <v>0.02</v>
      </c>
      <c r="I63" s="132">
        <f t="shared" si="15"/>
        <v>2.6659999999999999</v>
      </c>
      <c r="J63" s="132">
        <v>2.46</v>
      </c>
      <c r="K63" s="132">
        <v>0</v>
      </c>
      <c r="L63" s="132">
        <v>0</v>
      </c>
      <c r="M63" s="132">
        <v>0</v>
      </c>
      <c r="N63" s="132">
        <v>0</v>
      </c>
      <c r="O63" s="132">
        <v>0</v>
      </c>
      <c r="P63" s="132">
        <f t="shared" si="16"/>
        <v>5.1459999999999999</v>
      </c>
      <c r="Q63" s="132">
        <v>0</v>
      </c>
      <c r="R63" s="15">
        <v>0</v>
      </c>
      <c r="S63" s="132">
        <v>0</v>
      </c>
      <c r="T63" s="129">
        <f t="shared" si="11"/>
        <v>5.1459999999999999</v>
      </c>
    </row>
    <row r="64" spans="1:20" ht="56.25" x14ac:dyDescent="0.25">
      <c r="A64" s="124" t="s">
        <v>580</v>
      </c>
      <c r="B64" s="88" t="s">
        <v>610</v>
      </c>
      <c r="C64" s="125" t="s">
        <v>592</v>
      </c>
      <c r="D64" s="133">
        <v>2026</v>
      </c>
      <c r="E64" s="133">
        <v>2026</v>
      </c>
      <c r="F64" s="132">
        <f>'1'!G63-'1'!G63*20/120</f>
        <v>4.2249758333333336</v>
      </c>
      <c r="G64" s="132">
        <f t="shared" si="17"/>
        <v>4.2249758333333336</v>
      </c>
      <c r="H64" s="132">
        <v>0.06</v>
      </c>
      <c r="I64" s="132">
        <f t="shared" si="15"/>
        <v>2.8249758333333337</v>
      </c>
      <c r="J64" s="132">
        <v>1.34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f t="shared" si="16"/>
        <v>4.2249758333333336</v>
      </c>
      <c r="Q64" s="132">
        <v>0</v>
      </c>
      <c r="R64" s="15">
        <v>0</v>
      </c>
      <c r="S64" s="132">
        <v>0</v>
      </c>
      <c r="T64" s="129">
        <f t="shared" si="11"/>
        <v>4.2249758333333336</v>
      </c>
    </row>
    <row r="65" spans="1:20" ht="56.25" x14ac:dyDescent="0.25">
      <c r="A65" s="124" t="s">
        <v>581</v>
      </c>
      <c r="B65" s="88" t="s">
        <v>609</v>
      </c>
      <c r="C65" s="125" t="s">
        <v>593</v>
      </c>
      <c r="D65" s="133">
        <v>2026</v>
      </c>
      <c r="E65" s="133">
        <v>2026</v>
      </c>
      <c r="F65" s="132">
        <f>'1'!G64-'1'!G64*20/120</f>
        <v>4.6440991666666669</v>
      </c>
      <c r="G65" s="132">
        <f t="shared" si="17"/>
        <v>4.6440991666666669</v>
      </c>
      <c r="H65" s="132">
        <v>0.06</v>
      </c>
      <c r="I65" s="132">
        <f t="shared" si="15"/>
        <v>3.3140991666666668</v>
      </c>
      <c r="J65" s="132">
        <v>1.27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f t="shared" si="16"/>
        <v>4.6440991666666669</v>
      </c>
      <c r="Q65" s="132">
        <v>0</v>
      </c>
      <c r="R65" s="15">
        <v>0</v>
      </c>
      <c r="S65" s="132">
        <v>0</v>
      </c>
      <c r="T65" s="129">
        <f t="shared" si="11"/>
        <v>4.6440991666666669</v>
      </c>
    </row>
    <row r="66" spans="1:20" ht="56.25" x14ac:dyDescent="0.25">
      <c r="A66" s="124" t="s">
        <v>582</v>
      </c>
      <c r="B66" s="88" t="str">
        <f>'1'!B65</f>
        <v>Реконструкция ТП 3801-4, Гурьевский р-н, пос. М. Исаково, ул. Гурьевская 2/6 для увеличения разрешенной мощности до 0,7 МВт</v>
      </c>
      <c r="C66" s="125" t="s">
        <v>594</v>
      </c>
      <c r="D66" s="133">
        <v>2026</v>
      </c>
      <c r="E66" s="133">
        <v>2026</v>
      </c>
      <c r="F66" s="132">
        <f>'1'!G65-'1'!G65*20/120</f>
        <v>4.1291283333333331</v>
      </c>
      <c r="G66" s="132">
        <f t="shared" si="17"/>
        <v>4.1291283333333331</v>
      </c>
      <c r="H66" s="132">
        <v>0.04</v>
      </c>
      <c r="I66" s="132">
        <f t="shared" si="15"/>
        <v>2.9491283333333334</v>
      </c>
      <c r="J66" s="132">
        <v>1.1399999999999999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f t="shared" si="16"/>
        <v>4.1291283333333331</v>
      </c>
      <c r="Q66" s="132">
        <v>0</v>
      </c>
      <c r="R66" s="15">
        <v>0</v>
      </c>
      <c r="S66" s="132">
        <v>0</v>
      </c>
      <c r="T66" s="129">
        <f t="shared" si="11"/>
        <v>4.1291283333333331</v>
      </c>
    </row>
    <row r="67" spans="1:20" ht="56.25" x14ac:dyDescent="0.25">
      <c r="A67" s="124" t="s">
        <v>583</v>
      </c>
      <c r="B67" s="88" t="str">
        <f>'1'!B66</f>
        <v>Реконструкция ТП 55-01 г. Зеленоградск, ул. Тургенева, 1Б для увеличения разрешенной мощности до 0,67 МВт</v>
      </c>
      <c r="C67" s="125" t="s">
        <v>595</v>
      </c>
      <c r="D67" s="133">
        <v>2026</v>
      </c>
      <c r="E67" s="133">
        <v>2026</v>
      </c>
      <c r="F67" s="132">
        <f>'1'!G66-'1'!G66*20/120</f>
        <v>3.991633333333334</v>
      </c>
      <c r="G67" s="132">
        <f t="shared" si="17"/>
        <v>3.991633333333334</v>
      </c>
      <c r="H67" s="132">
        <v>7.0000000000000007E-2</v>
      </c>
      <c r="I67" s="132">
        <f t="shared" si="15"/>
        <v>2.9416333333333342</v>
      </c>
      <c r="J67" s="132">
        <v>0.98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f t="shared" si="16"/>
        <v>3.991633333333334</v>
      </c>
      <c r="Q67" s="132">
        <v>0</v>
      </c>
      <c r="R67" s="15">
        <v>0</v>
      </c>
      <c r="S67" s="132">
        <v>0</v>
      </c>
      <c r="T67" s="129">
        <f t="shared" si="11"/>
        <v>3.991633333333334</v>
      </c>
    </row>
    <row r="68" spans="1:20" ht="56.25" x14ac:dyDescent="0.25">
      <c r="A68" s="124" t="s">
        <v>584</v>
      </c>
      <c r="B68" s="88" t="str">
        <f>'1'!B67</f>
        <v>Реконструкция КТП 65-15, Зеленоградский р-н, пос. Лесной, ул. Парковая, 15 для увеличения разрешенной мощности до 0,46 МВт</v>
      </c>
      <c r="C68" s="125" t="s">
        <v>596</v>
      </c>
      <c r="D68" s="134">
        <v>2027</v>
      </c>
      <c r="E68" s="134">
        <v>2027</v>
      </c>
      <c r="F68" s="132">
        <f>'1'!G67-'1'!G67*20/120</f>
        <v>4.928256666666667</v>
      </c>
      <c r="G68" s="132">
        <f t="shared" si="17"/>
        <v>4.928256666666667</v>
      </c>
      <c r="H68" s="132">
        <v>0.01</v>
      </c>
      <c r="I68" s="132">
        <f t="shared" si="15"/>
        <v>3.0582566666666668</v>
      </c>
      <c r="J68" s="132">
        <v>1.86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f t="shared" ref="Q68:Q73" si="18">F68</f>
        <v>4.928256666666667</v>
      </c>
      <c r="R68" s="15">
        <v>0</v>
      </c>
      <c r="S68" s="132">
        <v>0</v>
      </c>
      <c r="T68" s="129">
        <f t="shared" si="11"/>
        <v>4.928256666666667</v>
      </c>
    </row>
    <row r="69" spans="1:20" ht="56.25" x14ac:dyDescent="0.25">
      <c r="A69" s="124" t="s">
        <v>585</v>
      </c>
      <c r="B69" s="88" t="str">
        <f>'1'!B68</f>
        <v>Реконструкция КТП-544 г. Калининград, Советский пр-кт, 50 для увеличения разрешенной мощности до 1,02 МВт</v>
      </c>
      <c r="C69" s="125" t="s">
        <v>597</v>
      </c>
      <c r="D69" s="134">
        <v>2027</v>
      </c>
      <c r="E69" s="134">
        <v>2027</v>
      </c>
      <c r="F69" s="132">
        <f>'1'!G68-'1'!G68*20/120</f>
        <v>5.0968124999999995</v>
      </c>
      <c r="G69" s="132">
        <f t="shared" si="17"/>
        <v>5.0968124999999995</v>
      </c>
      <c r="H69" s="132">
        <v>0.1</v>
      </c>
      <c r="I69" s="132">
        <f t="shared" si="15"/>
        <v>3.2268124999999994</v>
      </c>
      <c r="J69" s="132">
        <v>1.77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f t="shared" si="18"/>
        <v>5.0968124999999995</v>
      </c>
      <c r="R69" s="15">
        <v>0</v>
      </c>
      <c r="S69" s="132">
        <v>0</v>
      </c>
      <c r="T69" s="129">
        <f t="shared" si="11"/>
        <v>5.0968124999999995</v>
      </c>
    </row>
    <row r="70" spans="1:20" ht="56.25" x14ac:dyDescent="0.25">
      <c r="A70" s="124" t="s">
        <v>586</v>
      </c>
      <c r="B70" s="88" t="str">
        <f>'1'!B69</f>
        <v>Реконструкция КТП-224 г. Калининград, ул. Родникова, 24 для увеличения разрешенной мощности 0,5 МВт</v>
      </c>
      <c r="C70" s="125" t="s">
        <v>598</v>
      </c>
      <c r="D70" s="134">
        <v>2027</v>
      </c>
      <c r="E70" s="134">
        <v>2027</v>
      </c>
      <c r="F70" s="132">
        <f>'1'!G69-'1'!G69*20/120</f>
        <v>4.4299766666666667</v>
      </c>
      <c r="G70" s="132">
        <f t="shared" si="17"/>
        <v>4.4299766666666667</v>
      </c>
      <c r="H70" s="132">
        <v>0.4</v>
      </c>
      <c r="I70" s="132">
        <f t="shared" si="15"/>
        <v>2.7499766666666665</v>
      </c>
      <c r="J70" s="132">
        <v>1.28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f t="shared" si="18"/>
        <v>4.4299766666666667</v>
      </c>
      <c r="R70" s="15">
        <v>0</v>
      </c>
      <c r="S70" s="132">
        <v>0</v>
      </c>
      <c r="T70" s="129">
        <f t="shared" si="11"/>
        <v>4.4299766666666667</v>
      </c>
    </row>
    <row r="71" spans="1:20" ht="56.25" x14ac:dyDescent="0.25">
      <c r="A71" s="124" t="s">
        <v>599</v>
      </c>
      <c r="B71" s="88" t="str">
        <f>'1'!B70</f>
        <v>Реконструкция КТП-239 г. Калининград, ул. Верхние поля, 6 для увеличения разрешенной мощности до 0,9 МВт</v>
      </c>
      <c r="C71" s="125" t="s">
        <v>602</v>
      </c>
      <c r="D71" s="134">
        <v>2027</v>
      </c>
      <c r="E71" s="134">
        <v>2027</v>
      </c>
      <c r="F71" s="132">
        <f>'1'!G70-'1'!G70*20/120</f>
        <v>4.3317941666666666</v>
      </c>
      <c r="G71" s="132">
        <f t="shared" si="17"/>
        <v>4.3317941666666666</v>
      </c>
      <c r="H71" s="132">
        <v>0.1</v>
      </c>
      <c r="I71" s="132">
        <f t="shared" si="15"/>
        <v>2.9917941666666663</v>
      </c>
      <c r="J71" s="132">
        <v>1.24</v>
      </c>
      <c r="K71" s="132">
        <v>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132">
        <f t="shared" si="18"/>
        <v>4.3317941666666666</v>
      </c>
      <c r="R71" s="15">
        <v>0</v>
      </c>
      <c r="S71" s="132">
        <v>0</v>
      </c>
      <c r="T71" s="129">
        <f t="shared" si="11"/>
        <v>4.3317941666666666</v>
      </c>
    </row>
    <row r="72" spans="1:20" ht="56.25" x14ac:dyDescent="0.25">
      <c r="A72" s="124" t="s">
        <v>600</v>
      </c>
      <c r="B72" s="88" t="str">
        <f>'1'!B71</f>
        <v>Реконструкция ТП 64-4, г. Пионерский, ул. Рабочая, 20 А для увеличения разрешенной мощности до 0,31 МВт</v>
      </c>
      <c r="C72" s="125" t="s">
        <v>603</v>
      </c>
      <c r="D72" s="134">
        <v>2027</v>
      </c>
      <c r="E72" s="134">
        <v>2027</v>
      </c>
      <c r="F72" s="132">
        <f>'1'!G71-'1'!G71*20/120</f>
        <v>5.7080591666666667</v>
      </c>
      <c r="G72" s="132">
        <f t="shared" si="17"/>
        <v>5.7080591666666667</v>
      </c>
      <c r="H72" s="132">
        <v>0.1</v>
      </c>
      <c r="I72" s="132">
        <f t="shared" si="15"/>
        <v>3.6980591666666665</v>
      </c>
      <c r="J72" s="132">
        <v>1.91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f t="shared" si="18"/>
        <v>5.7080591666666667</v>
      </c>
      <c r="R72" s="15">
        <v>0</v>
      </c>
      <c r="S72" s="132">
        <v>0</v>
      </c>
      <c r="T72" s="129">
        <f t="shared" si="11"/>
        <v>5.7080591666666667</v>
      </c>
    </row>
    <row r="73" spans="1:20" ht="56.25" x14ac:dyDescent="0.25">
      <c r="A73" s="124" t="s">
        <v>601</v>
      </c>
      <c r="B73" s="88" t="str">
        <f>'1'!B72</f>
        <v>Реконструкция ТП 181-02, Багратионовский район, пос. Ветрово для увеличения разрешенной мощности до 0,23 МВт</v>
      </c>
      <c r="C73" s="125" t="s">
        <v>604</v>
      </c>
      <c r="D73" s="134">
        <v>2027</v>
      </c>
      <c r="E73" s="134">
        <v>2027</v>
      </c>
      <c r="F73" s="132">
        <f>'1'!G72-'1'!G72*20/120</f>
        <v>3.6759316666666666</v>
      </c>
      <c r="G73" s="132">
        <f t="shared" si="17"/>
        <v>3.6759316666666666</v>
      </c>
      <c r="H73" s="132">
        <v>7.0000000000000007E-2</v>
      </c>
      <c r="I73" s="132">
        <f t="shared" si="15"/>
        <v>2.5259316666666667</v>
      </c>
      <c r="J73" s="132">
        <v>1.08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f t="shared" si="18"/>
        <v>3.6759316666666666</v>
      </c>
      <c r="R73" s="15">
        <v>0</v>
      </c>
      <c r="S73" s="132">
        <v>0</v>
      </c>
      <c r="T73" s="129">
        <f t="shared" si="11"/>
        <v>3.6759316666666666</v>
      </c>
    </row>
    <row r="74" spans="1:20" ht="56.25" x14ac:dyDescent="0.25">
      <c r="A74" s="124" t="s">
        <v>623</v>
      </c>
      <c r="B74" s="88" t="s">
        <v>644</v>
      </c>
      <c r="C74" s="125" t="s">
        <v>631</v>
      </c>
      <c r="D74" s="134">
        <v>2028</v>
      </c>
      <c r="E74" s="134">
        <v>2028</v>
      </c>
      <c r="F74" s="75">
        <f>8752900/1000000-8752900/1000000*20/120</f>
        <v>7.2940833333333339</v>
      </c>
      <c r="G74" s="132">
        <f t="shared" si="17"/>
        <v>7.2940833333333339</v>
      </c>
      <c r="H74" s="132">
        <v>0.21</v>
      </c>
      <c r="I74" s="132">
        <f>G74-H74-J74</f>
        <v>2.584083333333334</v>
      </c>
      <c r="J74" s="132">
        <v>4.5</v>
      </c>
      <c r="K74" s="132">
        <v>0</v>
      </c>
      <c r="L74" s="132">
        <v>0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f>F74</f>
        <v>7.2940833333333339</v>
      </c>
      <c r="S74" s="132">
        <v>0</v>
      </c>
      <c r="T74" s="129">
        <f>O74+P74+Q74+R74+S74</f>
        <v>7.2940833333333339</v>
      </c>
    </row>
    <row r="75" spans="1:20" ht="56.25" x14ac:dyDescent="0.25">
      <c r="A75" s="124" t="s">
        <v>624</v>
      </c>
      <c r="B75" s="88" t="s">
        <v>641</v>
      </c>
      <c r="C75" s="125" t="s">
        <v>632</v>
      </c>
      <c r="D75" s="134">
        <v>2028</v>
      </c>
      <c r="E75" s="134">
        <v>2028</v>
      </c>
      <c r="F75" s="75">
        <f>9904712/1000000-9904712/1000000*20/120</f>
        <v>8.2539266666666666</v>
      </c>
      <c r="G75" s="132">
        <f t="shared" si="17"/>
        <v>8.2539266666666666</v>
      </c>
      <c r="H75" s="132">
        <v>0.25</v>
      </c>
      <c r="I75" s="132">
        <f t="shared" ref="I75:I81" si="19">G75-H75-J75</f>
        <v>2.8039266666666665</v>
      </c>
      <c r="J75" s="132">
        <v>5.2</v>
      </c>
      <c r="K75" s="132">
        <v>0</v>
      </c>
      <c r="L75" s="132">
        <v>0</v>
      </c>
      <c r="M75" s="132">
        <v>0</v>
      </c>
      <c r="N75" s="132">
        <v>0</v>
      </c>
      <c r="O75" s="132">
        <v>0</v>
      </c>
      <c r="P75" s="132">
        <v>0</v>
      </c>
      <c r="Q75" s="132">
        <v>0</v>
      </c>
      <c r="R75" s="132">
        <f t="shared" ref="R75:R77" si="20">F75</f>
        <v>8.2539266666666666</v>
      </c>
      <c r="S75" s="132">
        <v>0</v>
      </c>
      <c r="T75" s="129">
        <f t="shared" ref="T75:T81" si="21">O75+P75+Q75+R75+S75</f>
        <v>8.2539266666666666</v>
      </c>
    </row>
    <row r="76" spans="1:20" ht="56.25" x14ac:dyDescent="0.25">
      <c r="A76" s="124" t="s">
        <v>625</v>
      </c>
      <c r="B76" s="88" t="s">
        <v>639</v>
      </c>
      <c r="C76" s="125" t="s">
        <v>633</v>
      </c>
      <c r="D76" s="134">
        <v>2028</v>
      </c>
      <c r="E76" s="134">
        <v>2028</v>
      </c>
      <c r="F76" s="75">
        <f>11820980/1000000-11820980/1000000*20/120</f>
        <v>9.8508166666666668</v>
      </c>
      <c r="G76" s="132">
        <f t="shared" si="17"/>
        <v>9.8508166666666668</v>
      </c>
      <c r="H76" s="132">
        <v>0.32</v>
      </c>
      <c r="I76" s="132">
        <f t="shared" si="19"/>
        <v>3.6308166666666661</v>
      </c>
      <c r="J76" s="132">
        <v>5.9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f t="shared" si="20"/>
        <v>9.8508166666666668</v>
      </c>
      <c r="S76" s="132">
        <v>0</v>
      </c>
      <c r="T76" s="129">
        <f t="shared" si="21"/>
        <v>9.8508166666666668</v>
      </c>
    </row>
    <row r="77" spans="1:20" ht="56.25" x14ac:dyDescent="0.25">
      <c r="A77" s="124" t="s">
        <v>626</v>
      </c>
      <c r="B77" s="88" t="s">
        <v>645</v>
      </c>
      <c r="C77" s="125" t="s">
        <v>634</v>
      </c>
      <c r="D77" s="134">
        <v>2028</v>
      </c>
      <c r="E77" s="134">
        <v>2028</v>
      </c>
      <c r="F77" s="75">
        <f>7316018/1000000-7316018/1000000*20/120</f>
        <v>6.0966816666666661</v>
      </c>
      <c r="G77" s="132">
        <f t="shared" si="17"/>
        <v>6.0966816666666661</v>
      </c>
      <c r="H77" s="132">
        <v>0.18</v>
      </c>
      <c r="I77" s="132">
        <f t="shared" si="19"/>
        <v>2.5166816666666665</v>
      </c>
      <c r="J77" s="132">
        <v>3.4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f t="shared" si="20"/>
        <v>6.0966816666666661</v>
      </c>
      <c r="S77" s="132">
        <v>0</v>
      </c>
      <c r="T77" s="129">
        <f t="shared" si="21"/>
        <v>6.0966816666666661</v>
      </c>
    </row>
    <row r="78" spans="1:20" ht="59.25" customHeight="1" x14ac:dyDescent="0.25">
      <c r="A78" s="124" t="s">
        <v>627</v>
      </c>
      <c r="B78" s="88" t="s">
        <v>642</v>
      </c>
      <c r="C78" s="125" t="s">
        <v>635</v>
      </c>
      <c r="D78" s="134">
        <v>2029</v>
      </c>
      <c r="E78" s="134">
        <v>2029</v>
      </c>
      <c r="F78" s="75">
        <f>9451016/1000000-9451016/1000000*20/120</f>
        <v>7.875846666666666</v>
      </c>
      <c r="G78" s="132">
        <f t="shared" si="17"/>
        <v>7.875846666666666</v>
      </c>
      <c r="H78" s="132">
        <v>0.19</v>
      </c>
      <c r="I78" s="132">
        <f t="shared" si="19"/>
        <v>3.0658466666666655</v>
      </c>
      <c r="J78" s="132">
        <v>4.62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f>F78</f>
        <v>7.875846666666666</v>
      </c>
      <c r="T78" s="129">
        <f t="shared" si="21"/>
        <v>7.875846666666666</v>
      </c>
    </row>
    <row r="79" spans="1:20" ht="56.25" x14ac:dyDescent="0.25">
      <c r="A79" s="124" t="s">
        <v>628</v>
      </c>
      <c r="B79" s="88" t="s">
        <v>643</v>
      </c>
      <c r="C79" s="125" t="s">
        <v>636</v>
      </c>
      <c r="D79" s="134">
        <v>2029</v>
      </c>
      <c r="E79" s="134">
        <v>2029</v>
      </c>
      <c r="F79" s="75">
        <f>8904530/1000000-8904530/1000000*20/120</f>
        <v>7.4204416666666662</v>
      </c>
      <c r="G79" s="132">
        <f t="shared" si="17"/>
        <v>7.4204416666666662</v>
      </c>
      <c r="H79" s="132">
        <v>0.21</v>
      </c>
      <c r="I79" s="132">
        <f t="shared" si="19"/>
        <v>3.0304416666666665</v>
      </c>
      <c r="J79" s="132">
        <v>4.18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f t="shared" ref="S79:S81" si="22">F79</f>
        <v>7.4204416666666662</v>
      </c>
      <c r="T79" s="129">
        <f t="shared" si="21"/>
        <v>7.4204416666666662</v>
      </c>
    </row>
    <row r="80" spans="1:20" ht="56.25" x14ac:dyDescent="0.25">
      <c r="A80" s="124" t="s">
        <v>629</v>
      </c>
      <c r="B80" s="88" t="s">
        <v>640</v>
      </c>
      <c r="C80" s="125" t="s">
        <v>637</v>
      </c>
      <c r="D80" s="134">
        <v>2029</v>
      </c>
      <c r="E80" s="134">
        <v>2029</v>
      </c>
      <c r="F80" s="75">
        <f>12011845/1000000-12011845/1000000*20/120</f>
        <v>10.009870833333332</v>
      </c>
      <c r="G80" s="132">
        <f t="shared" si="17"/>
        <v>10.009870833333332</v>
      </c>
      <c r="H80" s="132">
        <v>0.26</v>
      </c>
      <c r="I80" s="132">
        <f t="shared" si="19"/>
        <v>1.1204328333333322</v>
      </c>
      <c r="J80" s="132">
        <f>(4116719*2+396000)/1000000</f>
        <v>8.6294380000000004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f t="shared" si="22"/>
        <v>10.009870833333332</v>
      </c>
      <c r="T80" s="129">
        <f t="shared" si="21"/>
        <v>10.009870833333332</v>
      </c>
    </row>
    <row r="81" spans="1:20" ht="56.25" x14ac:dyDescent="0.25">
      <c r="A81" s="124" t="s">
        <v>630</v>
      </c>
      <c r="B81" s="88" t="s">
        <v>646</v>
      </c>
      <c r="C81" s="125" t="s">
        <v>638</v>
      </c>
      <c r="D81" s="134">
        <v>2029</v>
      </c>
      <c r="E81" s="134">
        <v>2029</v>
      </c>
      <c r="F81" s="75">
        <f>7420016/1000000-7420016/1000000*20/120</f>
        <v>6.183346666666667</v>
      </c>
      <c r="G81" s="132">
        <f t="shared" si="17"/>
        <v>6.183346666666667</v>
      </c>
      <c r="H81" s="132">
        <v>0.2</v>
      </c>
      <c r="I81" s="132">
        <f t="shared" si="19"/>
        <v>2.0233466666666668</v>
      </c>
      <c r="J81" s="132">
        <v>3.96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f t="shared" si="22"/>
        <v>6.183346666666667</v>
      </c>
      <c r="T81" s="129">
        <f t="shared" si="21"/>
        <v>6.183346666666667</v>
      </c>
    </row>
    <row r="82" spans="1:20" ht="48" customHeight="1" x14ac:dyDescent="0.25">
      <c r="A82" s="12" t="s">
        <v>22</v>
      </c>
      <c r="B82" s="7" t="s">
        <v>83</v>
      </c>
      <c r="C82" s="13" t="s">
        <v>113</v>
      </c>
      <c r="D82" s="14" t="s">
        <v>112</v>
      </c>
      <c r="E82" s="14" t="s">
        <v>112</v>
      </c>
      <c r="F82" s="15">
        <f t="shared" ref="F82:K82" si="23">F83</f>
        <v>12.187501999999999</v>
      </c>
      <c r="G82" s="15">
        <f t="shared" si="23"/>
        <v>12.187501999999999</v>
      </c>
      <c r="H82" s="15">
        <f t="shared" si="23"/>
        <v>0.2</v>
      </c>
      <c r="I82" s="15">
        <f t="shared" si="23"/>
        <v>0.45962299999999845</v>
      </c>
      <c r="J82" s="15">
        <f t="shared" si="23"/>
        <v>11.152119000000001</v>
      </c>
      <c r="K82" s="15">
        <f t="shared" si="23"/>
        <v>0.37575999999999998</v>
      </c>
      <c r="L82" s="9">
        <v>0</v>
      </c>
      <c r="M82" s="9">
        <v>0</v>
      </c>
      <c r="N82" s="9">
        <v>0</v>
      </c>
      <c r="O82" s="15">
        <f>G82</f>
        <v>12.187501999999999</v>
      </c>
      <c r="P82" s="9">
        <v>0</v>
      </c>
      <c r="Q82" s="9">
        <v>0</v>
      </c>
      <c r="R82" s="9">
        <v>0</v>
      </c>
      <c r="S82" s="9">
        <v>0</v>
      </c>
      <c r="T82" s="9">
        <f>O82</f>
        <v>12.187501999999999</v>
      </c>
    </row>
    <row r="83" spans="1:20" ht="56.25" x14ac:dyDescent="0.25">
      <c r="A83" s="135" t="s">
        <v>22</v>
      </c>
      <c r="B83" s="92" t="s">
        <v>574</v>
      </c>
      <c r="C83" s="136" t="s">
        <v>502</v>
      </c>
      <c r="D83" s="137">
        <v>2025</v>
      </c>
      <c r="E83" s="137">
        <v>2025</v>
      </c>
      <c r="F83" s="138">
        <f>G83</f>
        <v>12.187501999999999</v>
      </c>
      <c r="G83" s="138">
        <f>H83+I83+J83+K83</f>
        <v>12.187501999999999</v>
      </c>
      <c r="H83" s="138">
        <f>200000/1000000</f>
        <v>0.2</v>
      </c>
      <c r="I83" s="138">
        <f>11987502/1000000-J83-K83</f>
        <v>0.45962299999999845</v>
      </c>
      <c r="J83" s="138">
        <f>11152119/1000000</f>
        <v>11.152119000000001</v>
      </c>
      <c r="K83" s="138">
        <f>375760/1000000</f>
        <v>0.37575999999999998</v>
      </c>
      <c r="L83" s="139">
        <v>0</v>
      </c>
      <c r="M83" s="139">
        <v>0</v>
      </c>
      <c r="N83" s="139">
        <v>0</v>
      </c>
      <c r="O83" s="15">
        <f>G83</f>
        <v>12.187501999999999</v>
      </c>
      <c r="P83" s="139">
        <v>0</v>
      </c>
      <c r="Q83" s="139">
        <v>0</v>
      </c>
      <c r="R83" s="139">
        <v>0</v>
      </c>
      <c r="S83" s="139">
        <v>0</v>
      </c>
      <c r="T83" s="139">
        <f>O83</f>
        <v>12.187501999999999</v>
      </c>
    </row>
    <row r="84" spans="1:20" ht="48" customHeight="1" x14ac:dyDescent="0.25">
      <c r="A84" s="20" t="s">
        <v>7</v>
      </c>
      <c r="B84" s="7" t="s">
        <v>84</v>
      </c>
      <c r="C84" s="13" t="s">
        <v>113</v>
      </c>
      <c r="D84" s="14" t="s">
        <v>112</v>
      </c>
      <c r="E84" s="14" t="s">
        <v>112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</row>
    <row r="85" spans="1:20" ht="48" customHeight="1" x14ac:dyDescent="0.25">
      <c r="A85" s="20" t="s">
        <v>27</v>
      </c>
      <c r="B85" s="7" t="s">
        <v>85</v>
      </c>
      <c r="C85" s="13" t="s">
        <v>113</v>
      </c>
      <c r="D85" s="14" t="s">
        <v>112</v>
      </c>
      <c r="E85" s="14" t="s">
        <v>112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</row>
    <row r="86" spans="1:20" ht="48" customHeight="1" x14ac:dyDescent="0.25">
      <c r="A86" s="20" t="s">
        <v>35</v>
      </c>
      <c r="B86" s="7" t="s">
        <v>86</v>
      </c>
      <c r="C86" s="13" t="s">
        <v>113</v>
      </c>
      <c r="D86" s="14" t="s">
        <v>112</v>
      </c>
      <c r="E86" s="14" t="s">
        <v>112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</row>
    <row r="87" spans="1:20" ht="48" customHeight="1" x14ac:dyDescent="0.25">
      <c r="A87" s="12" t="s">
        <v>8</v>
      </c>
      <c r="B87" s="7" t="s">
        <v>92</v>
      </c>
      <c r="C87" s="13" t="s">
        <v>113</v>
      </c>
      <c r="D87" s="14" t="s">
        <v>112</v>
      </c>
      <c r="E87" s="14" t="s">
        <v>112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</row>
    <row r="88" spans="1:20" ht="48" customHeight="1" x14ac:dyDescent="0.25">
      <c r="A88" s="20" t="s">
        <v>24</v>
      </c>
      <c r="B88" s="7" t="s">
        <v>93</v>
      </c>
      <c r="C88" s="140" t="s">
        <v>113</v>
      </c>
      <c r="D88" s="14" t="s">
        <v>112</v>
      </c>
      <c r="E88" s="14" t="s">
        <v>112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</row>
    <row r="89" spans="1:20" ht="48" customHeight="1" x14ac:dyDescent="0.25">
      <c r="A89" s="20" t="s">
        <v>25</v>
      </c>
      <c r="B89" s="7" t="s">
        <v>94</v>
      </c>
      <c r="C89" s="140" t="s">
        <v>113</v>
      </c>
      <c r="D89" s="14" t="s">
        <v>112</v>
      </c>
      <c r="E89" s="14" t="s">
        <v>112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</row>
    <row r="90" spans="1:20" ht="48" customHeight="1" x14ac:dyDescent="0.25">
      <c r="A90" s="20" t="s">
        <v>26</v>
      </c>
      <c r="B90" s="7" t="s">
        <v>95</v>
      </c>
      <c r="C90" s="140" t="s">
        <v>113</v>
      </c>
      <c r="D90" s="14" t="s">
        <v>112</v>
      </c>
      <c r="E90" s="14" t="s">
        <v>112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</row>
    <row r="91" spans="1:20" ht="48" customHeight="1" x14ac:dyDescent="0.25">
      <c r="A91" s="20" t="s">
        <v>87</v>
      </c>
      <c r="B91" s="7" t="s">
        <v>96</v>
      </c>
      <c r="C91" s="140" t="s">
        <v>113</v>
      </c>
      <c r="D91" s="14" t="s">
        <v>112</v>
      </c>
      <c r="E91" s="14" t="s">
        <v>112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</row>
    <row r="92" spans="1:20" ht="48" customHeight="1" x14ac:dyDescent="0.25">
      <c r="A92" s="20" t="s">
        <v>88</v>
      </c>
      <c r="B92" s="7" t="s">
        <v>97</v>
      </c>
      <c r="C92" s="140" t="s">
        <v>113</v>
      </c>
      <c r="D92" s="14" t="s">
        <v>112</v>
      </c>
      <c r="E92" s="14" t="s">
        <v>112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</row>
    <row r="93" spans="1:20" ht="48" customHeight="1" x14ac:dyDescent="0.25">
      <c r="A93" s="20" t="s">
        <v>89</v>
      </c>
      <c r="B93" s="7" t="s">
        <v>98</v>
      </c>
      <c r="C93" s="140" t="s">
        <v>113</v>
      </c>
      <c r="D93" s="14" t="s">
        <v>112</v>
      </c>
      <c r="E93" s="14" t="s">
        <v>112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</row>
    <row r="94" spans="1:20" ht="48" customHeight="1" x14ac:dyDescent="0.25">
      <c r="A94" s="20" t="s">
        <v>90</v>
      </c>
      <c r="B94" s="7" t="s">
        <v>99</v>
      </c>
      <c r="C94" s="140" t="s">
        <v>113</v>
      </c>
      <c r="D94" s="14" t="s">
        <v>112</v>
      </c>
      <c r="E94" s="14" t="s">
        <v>112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</row>
    <row r="95" spans="1:20" ht="48" customHeight="1" x14ac:dyDescent="0.25">
      <c r="A95" s="12" t="s">
        <v>91</v>
      </c>
      <c r="B95" s="7" t="s">
        <v>100</v>
      </c>
      <c r="C95" s="140" t="s">
        <v>113</v>
      </c>
      <c r="D95" s="14" t="s">
        <v>112</v>
      </c>
      <c r="E95" s="14" t="s">
        <v>112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</row>
    <row r="96" spans="1:20" ht="48" customHeight="1" x14ac:dyDescent="0.25">
      <c r="A96" s="12" t="s">
        <v>17</v>
      </c>
      <c r="B96" s="7" t="s">
        <v>102</v>
      </c>
      <c r="C96" s="140" t="s">
        <v>113</v>
      </c>
      <c r="D96" s="14" t="s">
        <v>112</v>
      </c>
      <c r="E96" s="14" t="s">
        <v>112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</row>
    <row r="97" spans="1:20" ht="48" customHeight="1" x14ac:dyDescent="0.25">
      <c r="A97" s="12" t="s">
        <v>101</v>
      </c>
      <c r="B97" s="7" t="s">
        <v>103</v>
      </c>
      <c r="C97" s="140" t="s">
        <v>113</v>
      </c>
      <c r="D97" s="14" t="s">
        <v>112</v>
      </c>
      <c r="E97" s="14" t="s">
        <v>112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</row>
    <row r="98" spans="1:20" ht="48" customHeight="1" x14ac:dyDescent="0.25">
      <c r="A98" s="12" t="s">
        <v>118</v>
      </c>
      <c r="B98" s="7" t="s">
        <v>117</v>
      </c>
      <c r="C98" s="140" t="s">
        <v>113</v>
      </c>
      <c r="D98" s="14" t="s">
        <v>112</v>
      </c>
      <c r="E98" s="14" t="s">
        <v>112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</row>
    <row r="99" spans="1:20" ht="48" customHeight="1" x14ac:dyDescent="0.25">
      <c r="A99" s="12" t="s">
        <v>9</v>
      </c>
      <c r="B99" s="7" t="s">
        <v>104</v>
      </c>
      <c r="C99" s="13" t="s">
        <v>113</v>
      </c>
      <c r="D99" s="14" t="s">
        <v>112</v>
      </c>
      <c r="E99" s="14" t="s">
        <v>112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</row>
    <row r="100" spans="1:20" ht="48" customHeight="1" x14ac:dyDescent="0.25">
      <c r="A100" s="12" t="s">
        <v>10</v>
      </c>
      <c r="B100" s="7" t="s">
        <v>105</v>
      </c>
      <c r="C100" s="13" t="s">
        <v>113</v>
      </c>
      <c r="D100" s="14" t="s">
        <v>112</v>
      </c>
      <c r="E100" s="14" t="s">
        <v>112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</row>
    <row r="101" spans="1:20" ht="48" customHeight="1" x14ac:dyDescent="0.25">
      <c r="A101" s="12" t="s">
        <v>11</v>
      </c>
      <c r="B101" s="7" t="s">
        <v>106</v>
      </c>
      <c r="C101" s="13" t="s">
        <v>113</v>
      </c>
      <c r="D101" s="14" t="s">
        <v>112</v>
      </c>
      <c r="E101" s="14" t="s">
        <v>112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</row>
    <row r="102" spans="1:20" ht="48" customHeight="1" x14ac:dyDescent="0.25">
      <c r="A102" s="12" t="s">
        <v>36</v>
      </c>
      <c r="B102" s="7" t="s">
        <v>107</v>
      </c>
      <c r="C102" s="13" t="s">
        <v>113</v>
      </c>
      <c r="D102" s="14" t="s">
        <v>112</v>
      </c>
      <c r="E102" s="14" t="s">
        <v>112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</row>
    <row r="103" spans="1:20" ht="48" customHeight="1" x14ac:dyDescent="0.25">
      <c r="A103" s="20" t="s">
        <v>29</v>
      </c>
      <c r="B103" s="7" t="s">
        <v>108</v>
      </c>
      <c r="C103" s="38" t="s">
        <v>113</v>
      </c>
      <c r="D103" s="14" t="s">
        <v>112</v>
      </c>
      <c r="E103" s="14" t="s">
        <v>112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</row>
    <row r="104" spans="1:20" ht="48" customHeight="1" x14ac:dyDescent="0.25">
      <c r="A104" s="20" t="s">
        <v>37</v>
      </c>
      <c r="B104" s="7" t="s">
        <v>109</v>
      </c>
      <c r="C104" s="38" t="s">
        <v>113</v>
      </c>
      <c r="D104" s="14">
        <v>2024</v>
      </c>
      <c r="E104" s="14">
        <v>2027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</row>
    <row r="105" spans="1:20" ht="15.75" x14ac:dyDescent="0.25">
      <c r="A105" s="141"/>
      <c r="B105" s="142"/>
      <c r="C105" s="143"/>
      <c r="D105" s="143"/>
      <c r="E105" s="144"/>
      <c r="F105" s="144"/>
      <c r="G105" s="144"/>
      <c r="H105" s="145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</row>
    <row r="106" spans="1:20" ht="15.75" x14ac:dyDescent="0.25">
      <c r="A106" s="141"/>
      <c r="B106" s="147"/>
      <c r="C106" s="143"/>
      <c r="D106" s="143"/>
      <c r="E106" s="144"/>
      <c r="F106" s="144"/>
      <c r="G106" s="144"/>
      <c r="H106" s="145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</row>
    <row r="107" spans="1:20" ht="15.75" x14ac:dyDescent="0.25">
      <c r="A107" s="141"/>
      <c r="B107" s="142"/>
      <c r="C107" s="143"/>
      <c r="D107" s="143"/>
      <c r="E107" s="144"/>
      <c r="F107" s="144"/>
      <c r="G107" s="144"/>
      <c r="H107" s="145"/>
      <c r="I107" s="146"/>
      <c r="J107" s="146"/>
      <c r="K107" s="145"/>
      <c r="L107" s="145"/>
      <c r="M107" s="145"/>
      <c r="N107" s="145"/>
      <c r="O107" s="145"/>
      <c r="P107" s="146"/>
      <c r="Q107" s="146"/>
      <c r="R107" s="146"/>
      <c r="S107" s="146"/>
      <c r="T107" s="146"/>
    </row>
    <row r="108" spans="1:20" ht="15.75" x14ac:dyDescent="0.25">
      <c r="A108" s="141"/>
      <c r="B108" s="147"/>
      <c r="C108" s="143"/>
      <c r="D108" s="143"/>
      <c r="E108" s="144"/>
      <c r="F108" s="144"/>
      <c r="G108" s="144"/>
      <c r="H108" s="145"/>
      <c r="I108" s="146"/>
      <c r="J108" s="146"/>
      <c r="K108" s="145"/>
      <c r="L108" s="145"/>
      <c r="M108" s="145"/>
      <c r="N108" s="145"/>
      <c r="O108" s="145"/>
      <c r="P108" s="146"/>
      <c r="Q108" s="146"/>
      <c r="R108" s="146"/>
      <c r="S108" s="146"/>
      <c r="T108" s="146"/>
    </row>
    <row r="109" spans="1:20" ht="15.75" x14ac:dyDescent="0.25">
      <c r="A109" s="141"/>
      <c r="B109" s="147"/>
      <c r="C109" s="143"/>
      <c r="D109" s="143"/>
      <c r="E109" s="144"/>
      <c r="F109" s="144"/>
      <c r="G109" s="144"/>
      <c r="H109" s="145"/>
      <c r="I109" s="146"/>
      <c r="J109" s="146"/>
      <c r="K109" s="145"/>
      <c r="L109" s="145"/>
      <c r="M109" s="145"/>
      <c r="N109" s="145"/>
      <c r="O109" s="145"/>
      <c r="P109" s="146"/>
      <c r="Q109" s="146"/>
      <c r="R109" s="146"/>
      <c r="S109" s="146"/>
      <c r="T109" s="146"/>
    </row>
    <row r="110" spans="1:20" ht="15.75" x14ac:dyDescent="0.25">
      <c r="A110" s="141"/>
      <c r="B110" s="147"/>
      <c r="C110" s="143"/>
      <c r="D110" s="143"/>
      <c r="E110" s="144"/>
      <c r="F110" s="144"/>
      <c r="G110" s="144"/>
      <c r="H110" s="145"/>
      <c r="I110" s="146"/>
      <c r="J110" s="146"/>
      <c r="K110" s="145"/>
      <c r="L110" s="145"/>
      <c r="M110" s="145"/>
      <c r="N110" s="145"/>
      <c r="O110" s="145"/>
      <c r="P110" s="146"/>
      <c r="Q110" s="146"/>
      <c r="R110" s="146"/>
      <c r="S110" s="146"/>
      <c r="T110" s="146"/>
    </row>
    <row r="111" spans="1:20" ht="15.75" x14ac:dyDescent="0.25">
      <c r="A111" s="141"/>
      <c r="B111" s="147"/>
      <c r="C111" s="143"/>
      <c r="D111" s="143"/>
      <c r="E111" s="144"/>
      <c r="F111" s="144"/>
      <c r="G111" s="144"/>
      <c r="H111" s="145"/>
      <c r="I111" s="146"/>
      <c r="J111" s="146"/>
      <c r="K111" s="145"/>
      <c r="L111" s="145"/>
      <c r="M111" s="145"/>
      <c r="N111" s="145"/>
      <c r="O111" s="145"/>
      <c r="P111" s="146"/>
      <c r="Q111" s="146"/>
      <c r="R111" s="146"/>
      <c r="S111" s="146"/>
      <c r="T111" s="146"/>
    </row>
    <row r="112" spans="1:20" ht="15.75" x14ac:dyDescent="0.25">
      <c r="A112" s="141"/>
      <c r="B112" s="147"/>
      <c r="C112" s="143"/>
      <c r="D112" s="143"/>
      <c r="E112" s="144"/>
      <c r="F112" s="144"/>
      <c r="G112" s="144"/>
      <c r="H112" s="145"/>
      <c r="I112" s="146"/>
      <c r="J112" s="146"/>
      <c r="K112" s="145"/>
      <c r="L112" s="145"/>
      <c r="M112" s="145"/>
      <c r="N112" s="145"/>
      <c r="O112" s="145"/>
      <c r="P112" s="146"/>
      <c r="Q112" s="146"/>
      <c r="R112" s="146"/>
      <c r="S112" s="146"/>
      <c r="T112" s="146"/>
    </row>
    <row r="113" spans="1:20" ht="15.75" x14ac:dyDescent="0.25">
      <c r="A113" s="141"/>
      <c r="B113" s="147"/>
      <c r="C113" s="143"/>
      <c r="D113" s="143"/>
      <c r="E113" s="144"/>
      <c r="F113" s="144"/>
      <c r="G113" s="144"/>
      <c r="H113" s="145"/>
      <c r="I113" s="146"/>
      <c r="J113" s="146"/>
      <c r="K113" s="145"/>
      <c r="L113" s="145"/>
      <c r="M113" s="145"/>
      <c r="N113" s="145"/>
      <c r="O113" s="145"/>
      <c r="P113" s="146"/>
      <c r="Q113" s="146"/>
      <c r="R113" s="146"/>
      <c r="S113" s="146"/>
      <c r="T113" s="146"/>
    </row>
    <row r="114" spans="1:20" ht="15.75" x14ac:dyDescent="0.25">
      <c r="A114" s="141"/>
      <c r="B114" s="147"/>
      <c r="C114" s="143"/>
      <c r="D114" s="143"/>
      <c r="E114" s="144"/>
      <c r="F114" s="144"/>
      <c r="G114" s="144"/>
      <c r="H114" s="145"/>
      <c r="I114" s="146"/>
      <c r="J114" s="146"/>
      <c r="K114" s="145"/>
      <c r="L114" s="145"/>
      <c r="M114" s="145"/>
      <c r="N114" s="145"/>
      <c r="O114" s="145"/>
      <c r="P114" s="146"/>
      <c r="Q114" s="146"/>
      <c r="R114" s="146"/>
      <c r="S114" s="146"/>
      <c r="T114" s="146"/>
    </row>
    <row r="115" spans="1:20" ht="15.75" x14ac:dyDescent="0.25">
      <c r="A115" s="141"/>
      <c r="B115" s="147"/>
      <c r="C115" s="143"/>
      <c r="D115" s="143"/>
      <c r="E115" s="144"/>
      <c r="F115" s="144"/>
      <c r="G115" s="144"/>
      <c r="H115" s="145"/>
      <c r="I115" s="146"/>
      <c r="J115" s="146"/>
      <c r="K115" s="145"/>
      <c r="L115" s="145"/>
      <c r="M115" s="145"/>
      <c r="N115" s="145"/>
      <c r="O115" s="145"/>
      <c r="P115" s="146"/>
      <c r="Q115" s="146"/>
      <c r="R115" s="146"/>
      <c r="S115" s="146"/>
      <c r="T115" s="146"/>
    </row>
    <row r="116" spans="1:20" ht="15.75" x14ac:dyDescent="0.25">
      <c r="A116" s="141"/>
      <c r="B116" s="147"/>
      <c r="C116" s="143"/>
      <c r="D116" s="143"/>
      <c r="E116" s="144"/>
      <c r="F116" s="144"/>
      <c r="G116" s="144"/>
      <c r="H116" s="145"/>
      <c r="I116" s="146"/>
      <c r="J116" s="146"/>
      <c r="K116" s="145"/>
      <c r="L116" s="145"/>
      <c r="M116" s="145"/>
      <c r="N116" s="145"/>
      <c r="O116" s="145"/>
      <c r="P116" s="146"/>
      <c r="Q116" s="146"/>
      <c r="R116" s="146"/>
      <c r="S116" s="146"/>
      <c r="T116" s="146"/>
    </row>
    <row r="117" spans="1:20" ht="15.75" x14ac:dyDescent="0.25">
      <c r="A117" s="141"/>
      <c r="B117" s="147"/>
      <c r="C117" s="143"/>
      <c r="D117" s="143"/>
      <c r="E117" s="144"/>
      <c r="F117" s="144"/>
      <c r="G117" s="144"/>
      <c r="H117" s="145"/>
      <c r="I117" s="146"/>
      <c r="J117" s="146"/>
      <c r="K117" s="145"/>
      <c r="L117" s="145"/>
      <c r="M117" s="145"/>
      <c r="N117" s="145"/>
      <c r="O117" s="145"/>
      <c r="P117" s="146"/>
      <c r="Q117" s="146"/>
      <c r="R117" s="146"/>
      <c r="S117" s="146"/>
      <c r="T117" s="146"/>
    </row>
    <row r="118" spans="1:20" ht="15.75" x14ac:dyDescent="0.25">
      <c r="A118" s="141"/>
      <c r="B118" s="147"/>
      <c r="C118" s="143"/>
      <c r="D118" s="143"/>
      <c r="E118" s="144"/>
      <c r="F118" s="144"/>
      <c r="G118" s="144"/>
      <c r="H118" s="145"/>
      <c r="I118" s="146"/>
      <c r="J118" s="146"/>
      <c r="K118" s="145"/>
      <c r="L118" s="145"/>
      <c r="M118" s="145"/>
      <c r="N118" s="145"/>
      <c r="O118" s="145"/>
      <c r="P118" s="146"/>
      <c r="Q118" s="146"/>
      <c r="R118" s="146"/>
      <c r="S118" s="146"/>
      <c r="T118" s="146"/>
    </row>
    <row r="119" spans="1:20" ht="15.75" x14ac:dyDescent="0.25">
      <c r="A119" s="141"/>
      <c r="B119" s="147"/>
      <c r="C119" s="143"/>
      <c r="D119" s="143"/>
      <c r="E119" s="144"/>
      <c r="F119" s="144"/>
      <c r="G119" s="144"/>
      <c r="H119" s="145"/>
      <c r="I119" s="146"/>
      <c r="J119" s="146"/>
      <c r="K119" s="145"/>
      <c r="L119" s="145"/>
      <c r="M119" s="145"/>
      <c r="N119" s="145"/>
      <c r="O119" s="145"/>
      <c r="P119" s="146"/>
      <c r="Q119" s="146"/>
      <c r="R119" s="146"/>
      <c r="S119" s="146"/>
      <c r="T119" s="146"/>
    </row>
    <row r="120" spans="1:20" ht="15.75" x14ac:dyDescent="0.25">
      <c r="A120" s="141"/>
      <c r="B120" s="147"/>
      <c r="C120" s="143"/>
      <c r="D120" s="143"/>
      <c r="E120" s="144"/>
      <c r="F120" s="144"/>
      <c r="G120" s="144"/>
      <c r="H120" s="145"/>
      <c r="I120" s="146"/>
      <c r="J120" s="146"/>
      <c r="K120" s="145"/>
      <c r="L120" s="145"/>
      <c r="M120" s="145"/>
      <c r="N120" s="145"/>
      <c r="O120" s="145"/>
      <c r="P120" s="146"/>
      <c r="Q120" s="146"/>
      <c r="R120" s="146"/>
      <c r="S120" s="146"/>
      <c r="T120" s="146"/>
    </row>
    <row r="121" spans="1:20" ht="15.75" x14ac:dyDescent="0.25">
      <c r="A121" s="141"/>
      <c r="B121" s="147"/>
      <c r="C121" s="143"/>
      <c r="D121" s="143"/>
      <c r="E121" s="144"/>
      <c r="F121" s="144"/>
      <c r="G121" s="144"/>
      <c r="H121" s="145"/>
      <c r="I121" s="146"/>
      <c r="J121" s="146"/>
      <c r="K121" s="145"/>
      <c r="L121" s="145"/>
      <c r="M121" s="145"/>
      <c r="N121" s="145"/>
      <c r="O121" s="145"/>
      <c r="P121" s="146"/>
      <c r="Q121" s="146"/>
      <c r="R121" s="146"/>
      <c r="S121" s="146"/>
      <c r="T121" s="146"/>
    </row>
    <row r="122" spans="1:20" ht="15.75" x14ac:dyDescent="0.25">
      <c r="A122" s="141"/>
      <c r="B122" s="147"/>
      <c r="C122" s="143"/>
      <c r="D122" s="143"/>
      <c r="E122" s="144"/>
      <c r="F122" s="144"/>
      <c r="G122" s="144"/>
      <c r="H122" s="145"/>
      <c r="I122" s="146"/>
      <c r="J122" s="146"/>
      <c r="K122" s="145"/>
      <c r="L122" s="145"/>
      <c r="M122" s="145"/>
      <c r="N122" s="145"/>
      <c r="O122" s="145"/>
      <c r="P122" s="146"/>
      <c r="Q122" s="146"/>
      <c r="R122" s="146"/>
      <c r="S122" s="146"/>
      <c r="T122" s="146"/>
    </row>
    <row r="123" spans="1:20" ht="15.75" x14ac:dyDescent="0.25">
      <c r="A123" s="141"/>
      <c r="B123" s="147"/>
      <c r="C123" s="143"/>
      <c r="D123" s="143"/>
      <c r="E123" s="144"/>
      <c r="F123" s="144"/>
      <c r="G123" s="144"/>
      <c r="H123" s="145"/>
      <c r="I123" s="146"/>
      <c r="J123" s="146"/>
      <c r="K123" s="145"/>
      <c r="L123" s="145"/>
      <c r="M123" s="145"/>
      <c r="N123" s="145"/>
      <c r="O123" s="145"/>
      <c r="P123" s="146"/>
      <c r="Q123" s="146"/>
      <c r="R123" s="146"/>
      <c r="S123" s="146"/>
      <c r="T123" s="146"/>
    </row>
    <row r="124" spans="1:20" ht="15.75" x14ac:dyDescent="0.25">
      <c r="A124" s="141"/>
      <c r="B124" s="147"/>
      <c r="C124" s="143"/>
      <c r="D124" s="143"/>
      <c r="E124" s="144"/>
      <c r="F124" s="144"/>
      <c r="G124" s="144"/>
      <c r="H124" s="145"/>
      <c r="I124" s="146"/>
      <c r="J124" s="146"/>
      <c r="K124" s="145"/>
      <c r="L124" s="145"/>
      <c r="M124" s="145"/>
      <c r="N124" s="145"/>
      <c r="O124" s="145"/>
      <c r="P124" s="146"/>
      <c r="Q124" s="146"/>
      <c r="R124" s="146"/>
      <c r="S124" s="146"/>
      <c r="T124" s="146"/>
    </row>
    <row r="125" spans="1:20" ht="15.75" x14ac:dyDescent="0.25">
      <c r="A125" s="141"/>
      <c r="B125" s="147"/>
      <c r="C125" s="143"/>
      <c r="D125" s="143"/>
      <c r="E125" s="144"/>
      <c r="F125" s="144"/>
      <c r="G125" s="144"/>
      <c r="H125" s="145"/>
      <c r="I125" s="146"/>
      <c r="J125" s="146"/>
      <c r="K125" s="145"/>
      <c r="L125" s="145"/>
      <c r="M125" s="145"/>
      <c r="N125" s="145"/>
      <c r="O125" s="145"/>
      <c r="P125" s="146"/>
      <c r="Q125" s="146"/>
      <c r="R125" s="146"/>
      <c r="S125" s="146"/>
      <c r="T125" s="146"/>
    </row>
    <row r="126" spans="1:20" ht="15.75" x14ac:dyDescent="0.25">
      <c r="A126" s="141"/>
      <c r="B126" s="147"/>
      <c r="C126" s="143"/>
      <c r="D126" s="143"/>
      <c r="E126" s="144"/>
      <c r="F126" s="144"/>
      <c r="G126" s="144"/>
      <c r="H126" s="145"/>
      <c r="I126" s="146"/>
      <c r="J126" s="146"/>
      <c r="K126" s="145"/>
      <c r="L126" s="145"/>
      <c r="M126" s="145"/>
      <c r="N126" s="145"/>
      <c r="O126" s="145"/>
      <c r="P126" s="146"/>
      <c r="Q126" s="146"/>
      <c r="R126" s="146"/>
      <c r="S126" s="146"/>
      <c r="T126" s="146"/>
    </row>
    <row r="127" spans="1:20" ht="15.75" x14ac:dyDescent="0.25">
      <c r="A127" s="141"/>
      <c r="B127" s="147"/>
      <c r="C127" s="143"/>
      <c r="D127" s="143"/>
      <c r="E127" s="144"/>
      <c r="F127" s="144"/>
      <c r="G127" s="144"/>
      <c r="H127" s="145"/>
      <c r="I127" s="146"/>
      <c r="J127" s="146"/>
      <c r="K127" s="145"/>
      <c r="L127" s="145"/>
      <c r="M127" s="145"/>
      <c r="N127" s="145"/>
      <c r="O127" s="145"/>
      <c r="P127" s="146"/>
      <c r="Q127" s="146"/>
      <c r="R127" s="146"/>
      <c r="S127" s="146"/>
      <c r="T127" s="146"/>
    </row>
    <row r="128" spans="1:20" ht="15.75" x14ac:dyDescent="0.25">
      <c r="A128" s="141"/>
      <c r="B128" s="147"/>
      <c r="C128" s="143"/>
      <c r="D128" s="143"/>
      <c r="E128" s="144"/>
      <c r="F128" s="144"/>
      <c r="G128" s="144"/>
      <c r="H128" s="145"/>
      <c r="I128" s="146"/>
      <c r="J128" s="146"/>
      <c r="K128" s="145"/>
      <c r="L128" s="145"/>
      <c r="M128" s="145"/>
      <c r="N128" s="145"/>
      <c r="O128" s="145"/>
      <c r="P128" s="146"/>
      <c r="Q128" s="146"/>
      <c r="R128" s="146"/>
      <c r="S128" s="146"/>
      <c r="T128" s="146"/>
    </row>
    <row r="129" spans="1:20" ht="15.75" x14ac:dyDescent="0.25">
      <c r="A129" s="141"/>
      <c r="B129" s="147"/>
      <c r="C129" s="143"/>
      <c r="D129" s="143"/>
      <c r="E129" s="144"/>
      <c r="F129" s="144"/>
      <c r="G129" s="144"/>
      <c r="H129" s="145"/>
      <c r="I129" s="146"/>
      <c r="J129" s="146"/>
      <c r="K129" s="145"/>
      <c r="L129" s="145"/>
      <c r="M129" s="145"/>
      <c r="N129" s="145"/>
      <c r="O129" s="145"/>
      <c r="P129" s="146"/>
      <c r="Q129" s="146"/>
      <c r="R129" s="146"/>
      <c r="S129" s="146"/>
      <c r="T129" s="146"/>
    </row>
    <row r="130" spans="1:20" ht="15.75" x14ac:dyDescent="0.25">
      <c r="A130" s="141"/>
      <c r="B130" s="147"/>
      <c r="C130" s="143"/>
      <c r="D130" s="143"/>
      <c r="E130" s="144"/>
      <c r="F130" s="144"/>
      <c r="G130" s="144"/>
      <c r="H130" s="145"/>
      <c r="I130" s="146"/>
      <c r="J130" s="146"/>
      <c r="K130" s="145"/>
      <c r="L130" s="145"/>
      <c r="M130" s="145"/>
      <c r="N130" s="145"/>
      <c r="O130" s="145"/>
      <c r="P130" s="146"/>
      <c r="Q130" s="146"/>
      <c r="R130" s="146"/>
      <c r="S130" s="146"/>
      <c r="T130" s="146"/>
    </row>
    <row r="131" spans="1:20" ht="15.75" x14ac:dyDescent="0.25">
      <c r="B131" s="101"/>
      <c r="C131" s="145"/>
      <c r="D131" s="145"/>
      <c r="E131" s="144"/>
      <c r="F131" s="144"/>
      <c r="G131" s="144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</row>
    <row r="132" spans="1:20" ht="15.75" x14ac:dyDescent="0.25">
      <c r="A132" s="141"/>
      <c r="B132" s="147"/>
      <c r="C132" s="143"/>
      <c r="D132" s="143"/>
      <c r="E132" s="144"/>
      <c r="F132" s="144"/>
      <c r="G132" s="144"/>
      <c r="H132" s="145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</row>
    <row r="133" spans="1:20" ht="15.75" x14ac:dyDescent="0.25">
      <c r="A133" s="141"/>
      <c r="B133" s="142"/>
      <c r="C133" s="143"/>
      <c r="D133" s="143"/>
      <c r="E133" s="144"/>
      <c r="F133" s="144"/>
      <c r="G133" s="144"/>
      <c r="H133" s="145"/>
      <c r="I133" s="146"/>
      <c r="J133" s="146"/>
      <c r="K133" s="145"/>
      <c r="L133" s="145"/>
      <c r="M133" s="145"/>
      <c r="N133" s="145"/>
      <c r="O133" s="145"/>
      <c r="P133" s="146"/>
      <c r="Q133" s="146"/>
      <c r="R133" s="146"/>
      <c r="S133" s="146"/>
      <c r="T133" s="146"/>
    </row>
    <row r="134" spans="1:20" ht="15.75" x14ac:dyDescent="0.25">
      <c r="A134" s="141"/>
      <c r="B134" s="147"/>
      <c r="C134" s="143"/>
      <c r="D134" s="143"/>
      <c r="E134" s="144"/>
      <c r="F134" s="144"/>
      <c r="G134" s="144"/>
      <c r="H134" s="145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</row>
    <row r="135" spans="1:20" ht="15.75" x14ac:dyDescent="0.25">
      <c r="B135" s="101"/>
      <c r="C135" s="145"/>
      <c r="D135" s="145"/>
      <c r="E135" s="144"/>
      <c r="F135" s="144"/>
      <c r="G135" s="144"/>
      <c r="H135" s="145"/>
      <c r="I135" s="145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</row>
    <row r="136" spans="1:20" ht="15.75" x14ac:dyDescent="0.25">
      <c r="B136" s="101"/>
      <c r="C136" s="145"/>
      <c r="D136" s="145"/>
      <c r="E136" s="144"/>
      <c r="F136" s="144"/>
      <c r="G136" s="144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</row>
    <row r="137" spans="1:20" ht="15.75" x14ac:dyDescent="0.25">
      <c r="A137" s="141"/>
      <c r="B137" s="147"/>
      <c r="C137" s="143"/>
      <c r="D137" s="143"/>
      <c r="E137" s="144"/>
      <c r="F137" s="144"/>
      <c r="G137" s="144"/>
      <c r="H137" s="145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</row>
    <row r="138" spans="1:20" ht="15.75" x14ac:dyDescent="0.25">
      <c r="B138" s="101"/>
      <c r="C138" s="145"/>
      <c r="D138" s="145"/>
      <c r="E138" s="144"/>
      <c r="F138" s="144"/>
      <c r="G138" s="144"/>
      <c r="H138" s="145"/>
      <c r="I138" s="145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</row>
    <row r="139" spans="1:20" ht="15.75" x14ac:dyDescent="0.25">
      <c r="B139" s="101"/>
      <c r="C139" s="145"/>
      <c r="D139" s="145"/>
      <c r="E139" s="144"/>
      <c r="F139" s="144"/>
      <c r="G139" s="144"/>
      <c r="H139" s="145"/>
      <c r="I139" s="145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</row>
    <row r="140" spans="1:20" ht="15.75" x14ac:dyDescent="0.25">
      <c r="A140" s="141"/>
      <c r="B140" s="147"/>
      <c r="C140" s="143"/>
      <c r="D140" s="143"/>
      <c r="E140" s="144"/>
      <c r="F140" s="144"/>
      <c r="G140" s="144"/>
      <c r="H140" s="145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</row>
    <row r="141" spans="1:20" ht="15.75" x14ac:dyDescent="0.25">
      <c r="B141" s="101"/>
      <c r="C141" s="145"/>
      <c r="D141" s="145"/>
      <c r="E141" s="144"/>
      <c r="F141" s="144"/>
      <c r="G141" s="144"/>
      <c r="H141" s="145"/>
      <c r="I141" s="145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</row>
    <row r="142" spans="1:20" ht="15.75" x14ac:dyDescent="0.25">
      <c r="B142" s="101"/>
      <c r="C142" s="145"/>
      <c r="D142" s="145"/>
      <c r="E142" s="144"/>
      <c r="F142" s="144"/>
      <c r="G142" s="144"/>
      <c r="H142" s="145"/>
      <c r="I142" s="145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</row>
    <row r="143" spans="1:20" ht="15.75" x14ac:dyDescent="0.25">
      <c r="B143" s="101"/>
      <c r="C143" s="145"/>
      <c r="D143" s="145"/>
      <c r="E143" s="144"/>
      <c r="F143" s="144"/>
      <c r="G143" s="144"/>
      <c r="H143" s="145"/>
      <c r="I143" s="145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</row>
    <row r="144" spans="1:20" ht="15.75" x14ac:dyDescent="0.25">
      <c r="B144" s="101"/>
      <c r="C144" s="145"/>
      <c r="D144" s="145"/>
      <c r="E144" s="144"/>
      <c r="F144" s="144"/>
      <c r="G144" s="144"/>
      <c r="H144" s="145"/>
      <c r="I144" s="145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</row>
    <row r="145" spans="1:20" ht="15.75" x14ac:dyDescent="0.25">
      <c r="B145" s="101"/>
      <c r="C145" s="145"/>
      <c r="D145" s="145"/>
      <c r="E145" s="144"/>
      <c r="F145" s="144"/>
      <c r="G145" s="144"/>
      <c r="H145" s="145"/>
      <c r="I145" s="145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</row>
    <row r="146" spans="1:20" ht="15.75" x14ac:dyDescent="0.25">
      <c r="B146" s="101"/>
      <c r="C146" s="145"/>
      <c r="D146" s="145"/>
      <c r="E146" s="144"/>
      <c r="F146" s="144"/>
      <c r="G146" s="144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</row>
    <row r="147" spans="1:20" ht="15.75" x14ac:dyDescent="0.25">
      <c r="B147" s="101"/>
      <c r="C147" s="145"/>
      <c r="D147" s="145"/>
      <c r="E147" s="144"/>
      <c r="F147" s="144"/>
      <c r="G147" s="144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</row>
    <row r="148" spans="1:20" ht="15.75" x14ac:dyDescent="0.25">
      <c r="A148" s="141"/>
      <c r="B148" s="147"/>
      <c r="C148" s="143"/>
      <c r="D148" s="143"/>
      <c r="E148" s="144"/>
      <c r="F148" s="144"/>
      <c r="G148" s="144"/>
      <c r="H148" s="145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</row>
    <row r="149" spans="1:20" ht="23.25" x14ac:dyDescent="0.35">
      <c r="A149" s="148"/>
      <c r="B149" s="149"/>
      <c r="C149" s="150"/>
      <c r="D149" s="150"/>
      <c r="E149" s="151"/>
      <c r="F149" s="151"/>
      <c r="G149" s="151"/>
      <c r="H149" s="152"/>
      <c r="I149" s="153"/>
      <c r="J149" s="153"/>
      <c r="K149" s="153">
        <v>1079.7069445931445</v>
      </c>
      <c r="L149" s="153">
        <v>5.141279471035654</v>
      </c>
      <c r="M149" s="153">
        <v>264.62593549681117</v>
      </c>
      <c r="N149" s="153">
        <v>705.76215601697891</v>
      </c>
      <c r="O149" s="153">
        <v>69.602557623973368</v>
      </c>
      <c r="P149" s="153"/>
      <c r="Q149" s="153"/>
      <c r="R149" s="153"/>
      <c r="S149" s="153"/>
      <c r="T149" s="153"/>
    </row>
    <row r="150" spans="1:20" ht="15.75" x14ac:dyDescent="0.25">
      <c r="B150" s="101"/>
      <c r="C150" s="145"/>
      <c r="D150" s="145"/>
      <c r="E150" s="144"/>
      <c r="F150" s="144"/>
      <c r="G150" s="144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</row>
    <row r="151" spans="1:20" ht="15.75" x14ac:dyDescent="0.25">
      <c r="A151" s="141"/>
      <c r="B151" s="147"/>
      <c r="C151" s="143"/>
      <c r="D151" s="143"/>
      <c r="E151" s="144"/>
      <c r="F151" s="144"/>
      <c r="G151" s="144"/>
      <c r="H151" s="145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</row>
    <row r="152" spans="1:20" ht="15.75" x14ac:dyDescent="0.25">
      <c r="A152" s="141"/>
      <c r="B152" s="142"/>
      <c r="C152" s="143"/>
      <c r="D152" s="143"/>
      <c r="E152" s="144"/>
      <c r="F152" s="144"/>
      <c r="G152" s="144"/>
      <c r="H152" s="145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</row>
    <row r="153" spans="1:20" ht="15.75" x14ac:dyDescent="0.25">
      <c r="A153" s="141"/>
      <c r="B153" s="142"/>
      <c r="C153" s="143"/>
      <c r="D153" s="143"/>
      <c r="E153" s="144"/>
      <c r="F153" s="144"/>
      <c r="G153" s="144"/>
      <c r="H153" s="145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</row>
    <row r="154" spans="1:20" ht="15.75" x14ac:dyDescent="0.25">
      <c r="A154" s="141"/>
      <c r="B154" s="142"/>
      <c r="C154" s="143"/>
      <c r="D154" s="143"/>
      <c r="E154" s="144"/>
      <c r="F154" s="144"/>
      <c r="G154" s="144"/>
      <c r="H154" s="145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</row>
    <row r="155" spans="1:20" ht="15.75" x14ac:dyDescent="0.25">
      <c r="A155" s="141"/>
      <c r="B155" s="142"/>
      <c r="C155" s="143"/>
      <c r="D155" s="143"/>
      <c r="E155" s="144"/>
      <c r="F155" s="144"/>
      <c r="G155" s="144"/>
      <c r="H155" s="145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</row>
    <row r="156" spans="1:20" ht="15.75" x14ac:dyDescent="0.25">
      <c r="A156" s="141"/>
      <c r="B156" s="142"/>
      <c r="C156" s="143"/>
      <c r="D156" s="143"/>
      <c r="E156" s="144"/>
      <c r="F156" s="144"/>
      <c r="G156" s="144"/>
      <c r="H156" s="145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</row>
    <row r="157" spans="1:20" ht="15.75" x14ac:dyDescent="0.25">
      <c r="A157" s="141"/>
      <c r="B157" s="142"/>
      <c r="C157" s="143"/>
      <c r="D157" s="143"/>
      <c r="E157" s="144"/>
      <c r="F157" s="144"/>
      <c r="G157" s="144"/>
      <c r="H157" s="145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</row>
    <row r="158" spans="1:20" ht="15.75" x14ac:dyDescent="0.25">
      <c r="A158" s="141"/>
      <c r="B158" s="142"/>
      <c r="C158" s="143"/>
      <c r="D158" s="143"/>
      <c r="E158" s="144"/>
      <c r="F158" s="144"/>
      <c r="G158" s="144"/>
      <c r="H158" s="145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</row>
    <row r="159" spans="1:20" ht="15.75" x14ac:dyDescent="0.25">
      <c r="A159" s="141"/>
      <c r="B159" s="142"/>
      <c r="C159" s="143"/>
      <c r="D159" s="143"/>
      <c r="E159" s="144"/>
      <c r="F159" s="144"/>
      <c r="G159" s="144"/>
      <c r="H159" s="145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</row>
    <row r="160" spans="1:20" ht="15.75" x14ac:dyDescent="0.25">
      <c r="A160" s="141"/>
      <c r="B160" s="142"/>
      <c r="C160" s="143"/>
      <c r="D160" s="143"/>
      <c r="E160" s="144"/>
      <c r="F160" s="144"/>
      <c r="G160" s="144"/>
      <c r="H160" s="145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</row>
    <row r="161" spans="1:20" ht="15.75" x14ac:dyDescent="0.25">
      <c r="A161" s="141"/>
      <c r="B161" s="142"/>
      <c r="C161" s="143"/>
      <c r="D161" s="143"/>
      <c r="E161" s="144"/>
      <c r="F161" s="144"/>
      <c r="G161" s="144"/>
      <c r="H161" s="145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</row>
    <row r="162" spans="1:20" ht="15.75" x14ac:dyDescent="0.25">
      <c r="A162" s="141"/>
      <c r="B162" s="142"/>
      <c r="C162" s="143"/>
      <c r="D162" s="143"/>
      <c r="E162" s="144"/>
      <c r="F162" s="144"/>
      <c r="G162" s="144"/>
      <c r="H162" s="145"/>
      <c r="I162" s="146"/>
      <c r="J162" s="146"/>
      <c r="K162" s="145"/>
      <c r="L162" s="145"/>
      <c r="M162" s="145"/>
      <c r="N162" s="145"/>
      <c r="O162" s="145"/>
      <c r="P162" s="146"/>
      <c r="Q162" s="146"/>
      <c r="R162" s="146"/>
      <c r="S162" s="146"/>
      <c r="T162" s="146"/>
    </row>
    <row r="163" spans="1:20" ht="15.75" x14ac:dyDescent="0.25">
      <c r="A163" s="141"/>
      <c r="B163" s="142"/>
      <c r="C163" s="143"/>
      <c r="D163" s="143"/>
      <c r="E163" s="144"/>
      <c r="F163" s="144"/>
      <c r="G163" s="144"/>
      <c r="H163" s="145"/>
      <c r="I163" s="146"/>
      <c r="J163" s="146"/>
      <c r="K163" s="145"/>
      <c r="L163" s="145"/>
      <c r="M163" s="145"/>
      <c r="N163" s="145"/>
      <c r="O163" s="145"/>
      <c r="P163" s="146"/>
      <c r="Q163" s="146"/>
      <c r="R163" s="146"/>
      <c r="S163" s="146"/>
      <c r="T163" s="146"/>
    </row>
    <row r="164" spans="1:20" ht="15.75" x14ac:dyDescent="0.25">
      <c r="A164" s="141"/>
      <c r="B164" s="142"/>
      <c r="C164" s="143"/>
      <c r="D164" s="143"/>
      <c r="E164" s="144"/>
      <c r="F164" s="144"/>
      <c r="G164" s="144"/>
      <c r="H164" s="145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</row>
    <row r="165" spans="1:20" ht="15.75" x14ac:dyDescent="0.25">
      <c r="A165" s="141"/>
      <c r="B165" s="142"/>
      <c r="C165" s="143"/>
      <c r="D165" s="143"/>
      <c r="E165" s="144"/>
      <c r="F165" s="144"/>
      <c r="G165" s="144"/>
      <c r="H165" s="145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</row>
    <row r="166" spans="1:20" ht="15.75" x14ac:dyDescent="0.25">
      <c r="A166" s="141"/>
      <c r="B166" s="142"/>
      <c r="C166" s="143"/>
      <c r="D166" s="143"/>
      <c r="E166" s="144"/>
      <c r="F166" s="144"/>
      <c r="G166" s="144"/>
      <c r="H166" s="145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</row>
    <row r="167" spans="1:20" ht="15.75" x14ac:dyDescent="0.25">
      <c r="A167" s="141"/>
      <c r="B167" s="142"/>
      <c r="C167" s="143"/>
      <c r="D167" s="143"/>
      <c r="E167" s="144"/>
      <c r="F167" s="144"/>
      <c r="G167" s="144"/>
      <c r="H167" s="145"/>
      <c r="I167" s="146"/>
      <c r="J167" s="146"/>
      <c r="K167" s="145"/>
      <c r="L167" s="145"/>
      <c r="M167" s="145"/>
      <c r="N167" s="145"/>
      <c r="O167" s="145"/>
      <c r="P167" s="146"/>
      <c r="Q167" s="146"/>
      <c r="R167" s="146"/>
      <c r="S167" s="146"/>
      <c r="T167" s="146"/>
    </row>
    <row r="168" spans="1:20" ht="15.75" x14ac:dyDescent="0.25">
      <c r="A168" s="141"/>
      <c r="B168" s="142"/>
      <c r="C168" s="143"/>
      <c r="D168" s="143"/>
      <c r="E168" s="144"/>
      <c r="F168" s="144"/>
      <c r="G168" s="144"/>
      <c r="H168" s="145"/>
      <c r="I168" s="146"/>
      <c r="J168" s="146"/>
      <c r="K168" s="145"/>
      <c r="L168" s="145"/>
      <c r="M168" s="145"/>
      <c r="N168" s="145"/>
      <c r="O168" s="145"/>
      <c r="P168" s="146"/>
      <c r="Q168" s="146"/>
      <c r="R168" s="146"/>
      <c r="S168" s="146"/>
      <c r="T168" s="146"/>
    </row>
    <row r="169" spans="1:20" ht="15.75" x14ac:dyDescent="0.25">
      <c r="A169" s="141"/>
      <c r="B169" s="142"/>
      <c r="C169" s="143"/>
      <c r="D169" s="143"/>
      <c r="E169" s="144"/>
      <c r="F169" s="144"/>
      <c r="G169" s="144"/>
      <c r="H169" s="145"/>
      <c r="I169" s="146"/>
      <c r="J169" s="146"/>
      <c r="K169" s="145"/>
      <c r="L169" s="145"/>
      <c r="M169" s="145"/>
      <c r="N169" s="145"/>
      <c r="O169" s="145"/>
      <c r="P169" s="146"/>
      <c r="Q169" s="146"/>
      <c r="R169" s="146"/>
      <c r="S169" s="146"/>
      <c r="T169" s="146"/>
    </row>
    <row r="170" spans="1:20" ht="15.75" x14ac:dyDescent="0.25">
      <c r="B170" s="101"/>
      <c r="C170" s="145"/>
      <c r="D170" s="145"/>
      <c r="E170" s="144"/>
      <c r="F170" s="144"/>
      <c r="G170" s="144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</row>
    <row r="171" spans="1:20" ht="15.75" x14ac:dyDescent="0.25">
      <c r="B171" s="101"/>
      <c r="C171" s="145"/>
      <c r="D171" s="145"/>
      <c r="E171" s="144"/>
      <c r="F171" s="144"/>
      <c r="G171" s="144"/>
      <c r="H171" s="145"/>
      <c r="I171" s="145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</row>
    <row r="172" spans="1:20" ht="15.75" x14ac:dyDescent="0.25">
      <c r="B172" s="101"/>
      <c r="C172" s="145"/>
      <c r="D172" s="145"/>
      <c r="E172" s="144"/>
      <c r="F172" s="144"/>
      <c r="G172" s="144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</row>
    <row r="173" spans="1:20" ht="15.75" x14ac:dyDescent="0.25">
      <c r="A173" s="141"/>
      <c r="B173" s="142"/>
      <c r="C173" s="143"/>
      <c r="D173" s="143"/>
      <c r="E173" s="144"/>
      <c r="F173" s="144"/>
      <c r="G173" s="144"/>
      <c r="H173" s="145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</row>
    <row r="174" spans="1:20" ht="15.75" x14ac:dyDescent="0.25">
      <c r="A174" s="141"/>
      <c r="B174" s="142"/>
      <c r="C174" s="143"/>
      <c r="D174" s="143"/>
      <c r="E174" s="144"/>
      <c r="F174" s="144"/>
      <c r="G174" s="144"/>
      <c r="H174" s="145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</row>
    <row r="175" spans="1:20" ht="15.75" x14ac:dyDescent="0.25">
      <c r="A175" s="141"/>
      <c r="B175" s="142"/>
      <c r="C175" s="143"/>
      <c r="D175" s="143"/>
      <c r="E175" s="144"/>
      <c r="F175" s="144"/>
      <c r="G175" s="144"/>
      <c r="H175" s="145"/>
      <c r="I175" s="146"/>
      <c r="J175" s="146"/>
      <c r="K175" s="145"/>
      <c r="L175" s="145"/>
      <c r="M175" s="145"/>
      <c r="N175" s="145"/>
      <c r="O175" s="145"/>
      <c r="P175" s="146"/>
      <c r="Q175" s="146"/>
      <c r="R175" s="146"/>
      <c r="S175" s="146"/>
      <c r="T175" s="146"/>
    </row>
    <row r="176" spans="1:20" ht="15.75" x14ac:dyDescent="0.25">
      <c r="B176" s="101"/>
      <c r="C176" s="145"/>
      <c r="D176" s="145"/>
      <c r="E176" s="144"/>
      <c r="F176" s="144"/>
      <c r="G176" s="144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</row>
    <row r="177" spans="1:20" ht="15.75" x14ac:dyDescent="0.25">
      <c r="A177" s="141"/>
      <c r="B177" s="147"/>
      <c r="C177" s="143"/>
      <c r="D177" s="143"/>
      <c r="E177" s="144"/>
      <c r="F177" s="144"/>
      <c r="G177" s="144"/>
      <c r="H177" s="145"/>
      <c r="I177" s="146"/>
      <c r="J177" s="146"/>
      <c r="K177" s="145"/>
      <c r="L177" s="145"/>
      <c r="M177" s="145"/>
      <c r="N177" s="145"/>
      <c r="O177" s="145"/>
      <c r="P177" s="146"/>
      <c r="Q177" s="146"/>
      <c r="R177" s="146"/>
      <c r="S177" s="146"/>
      <c r="T177" s="146"/>
    </row>
    <row r="178" spans="1:20" ht="15.75" x14ac:dyDescent="0.25">
      <c r="A178" s="141"/>
      <c r="B178" s="142"/>
      <c r="C178" s="143"/>
      <c r="D178" s="143"/>
      <c r="E178" s="144"/>
      <c r="F178" s="144"/>
      <c r="G178" s="144"/>
      <c r="H178" s="145"/>
      <c r="I178" s="146"/>
      <c r="J178" s="146"/>
      <c r="K178" s="145"/>
      <c r="L178" s="145"/>
      <c r="M178" s="145"/>
      <c r="N178" s="145"/>
      <c r="O178" s="145"/>
      <c r="P178" s="146"/>
      <c r="Q178" s="146"/>
      <c r="R178" s="146"/>
      <c r="S178" s="146"/>
      <c r="T178" s="146"/>
    </row>
    <row r="179" spans="1:20" ht="15.75" x14ac:dyDescent="0.25">
      <c r="A179" s="141"/>
      <c r="B179" s="142"/>
      <c r="C179" s="143"/>
      <c r="D179" s="143"/>
      <c r="E179" s="144"/>
      <c r="F179" s="144"/>
      <c r="G179" s="144"/>
      <c r="H179" s="145"/>
      <c r="I179" s="146"/>
      <c r="J179" s="146"/>
      <c r="K179" s="145"/>
      <c r="L179" s="145"/>
      <c r="M179" s="145"/>
      <c r="N179" s="145"/>
      <c r="O179" s="145"/>
      <c r="P179" s="146"/>
      <c r="Q179" s="146"/>
      <c r="R179" s="146"/>
      <c r="S179" s="146"/>
      <c r="T179" s="146"/>
    </row>
    <row r="180" spans="1:20" ht="15.75" x14ac:dyDescent="0.25">
      <c r="A180" s="141"/>
      <c r="B180" s="142"/>
      <c r="C180" s="143"/>
      <c r="D180" s="143"/>
      <c r="E180" s="144"/>
      <c r="F180" s="144"/>
      <c r="G180" s="144"/>
      <c r="H180" s="145"/>
      <c r="I180" s="146"/>
      <c r="J180" s="146"/>
      <c r="K180" s="145"/>
      <c r="L180" s="145"/>
      <c r="M180" s="145"/>
      <c r="N180" s="145"/>
      <c r="O180" s="145"/>
      <c r="P180" s="146"/>
      <c r="Q180" s="146"/>
      <c r="R180" s="146"/>
      <c r="S180" s="146"/>
      <c r="T180" s="146"/>
    </row>
    <row r="181" spans="1:20" ht="15.75" x14ac:dyDescent="0.25">
      <c r="A181" s="141"/>
      <c r="B181" s="142"/>
      <c r="C181" s="143"/>
      <c r="D181" s="143"/>
      <c r="E181" s="144"/>
      <c r="F181" s="144"/>
      <c r="G181" s="144"/>
      <c r="H181" s="145"/>
      <c r="I181" s="146"/>
      <c r="J181" s="146"/>
      <c r="K181" s="145"/>
      <c r="L181" s="145"/>
      <c r="M181" s="145"/>
      <c r="N181" s="145"/>
      <c r="O181" s="145"/>
      <c r="P181" s="146"/>
      <c r="Q181" s="146"/>
      <c r="R181" s="146"/>
      <c r="S181" s="146"/>
      <c r="T181" s="146"/>
    </row>
    <row r="182" spans="1:20" ht="15.75" x14ac:dyDescent="0.25">
      <c r="A182" s="141"/>
      <c r="B182" s="142"/>
      <c r="C182" s="143"/>
      <c r="D182" s="143"/>
      <c r="E182" s="144"/>
      <c r="F182" s="144"/>
      <c r="G182" s="144"/>
      <c r="H182" s="145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</row>
    <row r="183" spans="1:20" ht="15.75" x14ac:dyDescent="0.25">
      <c r="B183" s="101"/>
      <c r="C183" s="145"/>
      <c r="D183" s="145"/>
      <c r="E183" s="144"/>
      <c r="F183" s="144"/>
      <c r="G183" s="144"/>
      <c r="H183" s="145"/>
      <c r="I183" s="145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</row>
    <row r="184" spans="1:20" ht="15.75" x14ac:dyDescent="0.25">
      <c r="B184" s="101"/>
      <c r="C184" s="145"/>
      <c r="D184" s="145"/>
      <c r="E184" s="144"/>
      <c r="F184" s="144"/>
      <c r="G184" s="144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</row>
    <row r="185" spans="1:20" ht="15.75" x14ac:dyDescent="0.25">
      <c r="A185" s="141"/>
      <c r="B185" s="147"/>
      <c r="C185" s="143"/>
      <c r="D185" s="143"/>
      <c r="E185" s="144"/>
      <c r="F185" s="144"/>
      <c r="G185" s="144"/>
      <c r="H185" s="145"/>
      <c r="I185" s="146"/>
      <c r="J185" s="146"/>
      <c r="K185" s="145"/>
      <c r="L185" s="145"/>
      <c r="M185" s="145"/>
      <c r="N185" s="145"/>
      <c r="O185" s="145"/>
      <c r="P185" s="146"/>
      <c r="Q185" s="146"/>
      <c r="R185" s="146"/>
      <c r="S185" s="146"/>
      <c r="T185" s="146"/>
    </row>
    <row r="186" spans="1:20" ht="15.75" x14ac:dyDescent="0.25">
      <c r="A186" s="141"/>
      <c r="B186" s="142"/>
      <c r="C186" s="143"/>
      <c r="D186" s="143"/>
      <c r="E186" s="144"/>
      <c r="F186" s="144"/>
      <c r="G186" s="144"/>
      <c r="H186" s="145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</row>
    <row r="187" spans="1:20" ht="15.75" x14ac:dyDescent="0.25">
      <c r="A187" s="141"/>
      <c r="B187" s="142"/>
      <c r="C187" s="143"/>
      <c r="D187" s="143"/>
      <c r="E187" s="144"/>
      <c r="F187" s="144"/>
      <c r="G187" s="144"/>
      <c r="H187" s="145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</row>
    <row r="188" spans="1:20" ht="15.75" x14ac:dyDescent="0.25">
      <c r="A188" s="141"/>
      <c r="B188" s="142"/>
      <c r="C188" s="143"/>
      <c r="D188" s="143"/>
      <c r="E188" s="144"/>
      <c r="F188" s="144"/>
      <c r="G188" s="144"/>
      <c r="H188" s="145"/>
      <c r="I188" s="146"/>
      <c r="J188" s="146"/>
      <c r="K188" s="145"/>
      <c r="L188" s="145"/>
      <c r="M188" s="145"/>
      <c r="N188" s="145"/>
      <c r="O188" s="145"/>
      <c r="P188" s="146"/>
      <c r="Q188" s="146"/>
      <c r="R188" s="146"/>
      <c r="S188" s="146"/>
      <c r="T188" s="146"/>
    </row>
    <row r="189" spans="1:20" ht="15.75" x14ac:dyDescent="0.25">
      <c r="A189" s="141"/>
      <c r="B189" s="142"/>
      <c r="C189" s="143"/>
      <c r="D189" s="143"/>
      <c r="E189" s="144"/>
      <c r="F189" s="144"/>
      <c r="G189" s="144"/>
      <c r="H189" s="145"/>
      <c r="I189" s="146"/>
      <c r="J189" s="146"/>
      <c r="K189" s="145"/>
      <c r="L189" s="145"/>
      <c r="M189" s="145"/>
      <c r="N189" s="145"/>
      <c r="O189" s="145"/>
      <c r="P189" s="146"/>
      <c r="Q189" s="146"/>
      <c r="R189" s="146"/>
      <c r="S189" s="146"/>
      <c r="T189" s="146"/>
    </row>
    <row r="190" spans="1:20" ht="15.75" x14ac:dyDescent="0.25">
      <c r="A190" s="141"/>
      <c r="B190" s="142"/>
      <c r="C190" s="143"/>
      <c r="D190" s="143"/>
      <c r="E190" s="144"/>
      <c r="F190" s="144"/>
      <c r="G190" s="144"/>
      <c r="H190" s="145"/>
      <c r="I190" s="146"/>
      <c r="J190" s="146"/>
      <c r="K190" s="145"/>
      <c r="L190" s="145"/>
      <c r="M190" s="145"/>
      <c r="N190" s="145"/>
      <c r="O190" s="145"/>
      <c r="P190" s="146"/>
      <c r="Q190" s="146"/>
      <c r="R190" s="146"/>
      <c r="S190" s="146"/>
      <c r="T190" s="146"/>
    </row>
    <row r="191" spans="1:20" ht="15.75" x14ac:dyDescent="0.25">
      <c r="A191" s="141"/>
      <c r="B191" s="142"/>
      <c r="C191" s="143"/>
      <c r="D191" s="143"/>
      <c r="E191" s="144"/>
      <c r="F191" s="144"/>
      <c r="G191" s="144"/>
      <c r="H191" s="145"/>
      <c r="I191" s="146"/>
      <c r="J191" s="146"/>
      <c r="K191" s="145"/>
      <c r="L191" s="145"/>
      <c r="M191" s="145"/>
      <c r="N191" s="145"/>
      <c r="O191" s="145"/>
      <c r="P191" s="146"/>
      <c r="Q191" s="146"/>
      <c r="R191" s="146"/>
      <c r="S191" s="146"/>
      <c r="T191" s="146"/>
    </row>
    <row r="192" spans="1:20" ht="15.75" x14ac:dyDescent="0.25">
      <c r="A192" s="141"/>
      <c r="B192" s="142"/>
      <c r="C192" s="143"/>
      <c r="D192" s="143"/>
      <c r="E192" s="144"/>
      <c r="F192" s="144"/>
      <c r="G192" s="144"/>
      <c r="H192" s="145"/>
      <c r="I192" s="146"/>
      <c r="J192" s="146"/>
      <c r="K192" s="145"/>
      <c r="L192" s="145"/>
      <c r="M192" s="145"/>
      <c r="N192" s="145"/>
      <c r="O192" s="145"/>
      <c r="P192" s="146"/>
      <c r="Q192" s="146"/>
      <c r="R192" s="146"/>
      <c r="S192" s="146"/>
      <c r="T192" s="146"/>
    </row>
    <row r="193" spans="1:20" ht="15.75" x14ac:dyDescent="0.25">
      <c r="A193" s="141"/>
      <c r="B193" s="142"/>
      <c r="C193" s="143"/>
      <c r="D193" s="143"/>
      <c r="E193" s="144"/>
      <c r="F193" s="144"/>
      <c r="G193" s="144"/>
      <c r="H193" s="145"/>
      <c r="I193" s="146"/>
      <c r="J193" s="146"/>
      <c r="K193" s="145"/>
      <c r="L193" s="145"/>
      <c r="M193" s="145"/>
      <c r="N193" s="145"/>
      <c r="O193" s="145"/>
      <c r="P193" s="146"/>
      <c r="Q193" s="146"/>
      <c r="R193" s="146"/>
      <c r="S193" s="146"/>
      <c r="T193" s="146"/>
    </row>
    <row r="194" spans="1:20" ht="15.75" x14ac:dyDescent="0.25">
      <c r="A194" s="141"/>
      <c r="B194" s="142"/>
      <c r="C194" s="143"/>
      <c r="D194" s="143"/>
      <c r="E194" s="144"/>
      <c r="F194" s="144"/>
      <c r="G194" s="144"/>
      <c r="H194" s="145"/>
      <c r="I194" s="146"/>
      <c r="J194" s="146"/>
      <c r="K194" s="145"/>
      <c r="L194" s="145"/>
      <c r="M194" s="145"/>
      <c r="N194" s="145"/>
      <c r="O194" s="145"/>
      <c r="P194" s="146"/>
      <c r="Q194" s="146"/>
      <c r="R194" s="146"/>
      <c r="S194" s="146"/>
      <c r="T194" s="146"/>
    </row>
    <row r="195" spans="1:20" ht="15.75" x14ac:dyDescent="0.25">
      <c r="A195" s="141"/>
      <c r="B195" s="147"/>
      <c r="C195" s="143"/>
      <c r="D195" s="143"/>
      <c r="E195" s="144"/>
      <c r="F195" s="144"/>
      <c r="G195" s="144"/>
      <c r="H195" s="145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</row>
    <row r="196" spans="1:20" ht="15.75" x14ac:dyDescent="0.25">
      <c r="A196" s="141"/>
      <c r="B196" s="147"/>
      <c r="C196" s="143"/>
      <c r="D196" s="143"/>
      <c r="E196" s="144"/>
      <c r="F196" s="144"/>
      <c r="G196" s="144"/>
      <c r="H196" s="145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</row>
    <row r="197" spans="1:20" ht="15.75" x14ac:dyDescent="0.25">
      <c r="A197" s="141"/>
      <c r="B197" s="147"/>
      <c r="C197" s="143"/>
      <c r="D197" s="143"/>
      <c r="E197" s="144"/>
      <c r="F197" s="144"/>
      <c r="G197" s="144"/>
      <c r="H197" s="145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</row>
    <row r="198" spans="1:20" ht="15.75" x14ac:dyDescent="0.25">
      <c r="A198" s="141"/>
      <c r="B198" s="147"/>
      <c r="C198" s="143"/>
      <c r="D198" s="143"/>
      <c r="E198" s="144"/>
      <c r="F198" s="144"/>
      <c r="G198" s="144"/>
      <c r="H198" s="145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</row>
    <row r="199" spans="1:20" ht="15.75" x14ac:dyDescent="0.25">
      <c r="A199" s="141"/>
      <c r="B199" s="147"/>
      <c r="C199" s="143"/>
      <c r="D199" s="143"/>
      <c r="E199" s="144"/>
      <c r="F199" s="144"/>
      <c r="G199" s="144"/>
      <c r="H199" s="145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</row>
    <row r="200" spans="1:20" ht="15.75" x14ac:dyDescent="0.25">
      <c r="A200" s="141"/>
      <c r="B200" s="147"/>
      <c r="C200" s="143"/>
      <c r="D200" s="143"/>
      <c r="E200" s="144"/>
      <c r="F200" s="144"/>
      <c r="G200" s="144"/>
      <c r="H200" s="145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</row>
    <row r="201" spans="1:20" ht="15.75" x14ac:dyDescent="0.25">
      <c r="A201" s="141"/>
      <c r="B201" s="147"/>
      <c r="C201" s="143"/>
      <c r="D201" s="143"/>
      <c r="E201" s="144"/>
      <c r="F201" s="144"/>
      <c r="G201" s="144"/>
      <c r="H201" s="145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</row>
    <row r="202" spans="1:20" ht="15.75" x14ac:dyDescent="0.25">
      <c r="A202" s="141"/>
      <c r="B202" s="147"/>
      <c r="C202" s="143"/>
      <c r="D202" s="143"/>
      <c r="E202" s="144"/>
      <c r="F202" s="144"/>
      <c r="G202" s="144"/>
      <c r="H202" s="145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</row>
    <row r="203" spans="1:20" ht="15.75" x14ac:dyDescent="0.25">
      <c r="A203" s="141"/>
      <c r="B203" s="147"/>
      <c r="C203" s="143"/>
      <c r="D203" s="143"/>
      <c r="E203" s="144"/>
      <c r="F203" s="144"/>
      <c r="G203" s="144"/>
      <c r="H203" s="145"/>
      <c r="I203" s="146"/>
      <c r="J203" s="146"/>
      <c r="K203" s="145"/>
      <c r="L203" s="145"/>
      <c r="M203" s="145"/>
      <c r="N203" s="145"/>
      <c r="O203" s="145"/>
      <c r="P203" s="146"/>
      <c r="Q203" s="146"/>
      <c r="R203" s="146"/>
      <c r="S203" s="146"/>
      <c r="T203" s="146"/>
    </row>
    <row r="204" spans="1:20" ht="15.75" x14ac:dyDescent="0.25">
      <c r="A204" s="141"/>
      <c r="B204" s="147"/>
      <c r="C204" s="143"/>
      <c r="D204" s="143"/>
      <c r="E204" s="144"/>
      <c r="F204" s="144"/>
      <c r="G204" s="144"/>
      <c r="H204" s="145"/>
      <c r="I204" s="146"/>
      <c r="J204" s="146"/>
      <c r="K204" s="145"/>
      <c r="L204" s="145"/>
      <c r="M204" s="145"/>
      <c r="N204" s="145"/>
      <c r="O204" s="145"/>
      <c r="P204" s="146"/>
      <c r="Q204" s="146"/>
      <c r="R204" s="146"/>
      <c r="S204" s="146"/>
      <c r="T204" s="146"/>
    </row>
    <row r="205" spans="1:20" ht="15.75" x14ac:dyDescent="0.25">
      <c r="A205" s="141"/>
      <c r="B205" s="147"/>
      <c r="C205" s="143"/>
      <c r="D205" s="143"/>
      <c r="E205" s="144"/>
      <c r="F205" s="144"/>
      <c r="G205" s="144"/>
      <c r="H205" s="145"/>
      <c r="I205" s="146"/>
      <c r="J205" s="146"/>
      <c r="K205" s="145"/>
      <c r="L205" s="145"/>
      <c r="M205" s="145"/>
      <c r="N205" s="145"/>
      <c r="O205" s="145"/>
      <c r="P205" s="146"/>
      <c r="Q205" s="146"/>
      <c r="R205" s="146"/>
      <c r="S205" s="146"/>
      <c r="T205" s="146"/>
    </row>
    <row r="206" spans="1:20" ht="15.75" x14ac:dyDescent="0.25">
      <c r="A206" s="141"/>
      <c r="B206" s="147"/>
      <c r="C206" s="143"/>
      <c r="D206" s="143"/>
      <c r="E206" s="144"/>
      <c r="F206" s="144"/>
      <c r="G206" s="144"/>
      <c r="H206" s="145"/>
      <c r="I206" s="146"/>
      <c r="J206" s="146"/>
      <c r="K206" s="145"/>
      <c r="L206" s="145"/>
      <c r="M206" s="145"/>
      <c r="N206" s="145"/>
      <c r="O206" s="145"/>
      <c r="P206" s="146"/>
      <c r="Q206" s="146"/>
      <c r="R206" s="146"/>
      <c r="S206" s="146"/>
      <c r="T206" s="146"/>
    </row>
    <row r="207" spans="1:20" ht="15.75" x14ac:dyDescent="0.25">
      <c r="A207" s="141"/>
      <c r="B207" s="147"/>
      <c r="C207" s="143"/>
      <c r="D207" s="143"/>
      <c r="E207" s="144"/>
      <c r="F207" s="144"/>
      <c r="G207" s="144"/>
      <c r="H207" s="145"/>
      <c r="I207" s="146"/>
      <c r="J207" s="146"/>
      <c r="K207" s="145"/>
      <c r="L207" s="145"/>
      <c r="M207" s="145"/>
      <c r="N207" s="145"/>
      <c r="O207" s="145"/>
      <c r="P207" s="146"/>
      <c r="Q207" s="146"/>
      <c r="R207" s="146"/>
      <c r="S207" s="146"/>
      <c r="T207" s="146"/>
    </row>
  </sheetData>
  <customSheetViews>
    <customSheetView guid="{FC68BDD2-F512-4524-8E29-BBFD503F0B23}" scale="55">
      <selection activeCell="S6" sqref="S6"/>
      <pageMargins left="0.7" right="0.7" top="0.75" bottom="0.75" header="0.3" footer="0.3"/>
      <pageSetup paperSize="9" orientation="portrait" verticalDpi="0" r:id="rId1"/>
    </customSheetView>
  </customSheetViews>
  <mergeCells count="17">
    <mergeCell ref="A4:Q4"/>
    <mergeCell ref="A5:P5"/>
    <mergeCell ref="A7:Q7"/>
    <mergeCell ref="A8:Q8"/>
    <mergeCell ref="A10:T10"/>
    <mergeCell ref="A11:A13"/>
    <mergeCell ref="B11:B13"/>
    <mergeCell ref="C11:C13"/>
    <mergeCell ref="D11:D13"/>
    <mergeCell ref="G12:K12"/>
    <mergeCell ref="L12:M12"/>
    <mergeCell ref="T12:T13"/>
    <mergeCell ref="E11:E12"/>
    <mergeCell ref="F11:F12"/>
    <mergeCell ref="G11:K11"/>
    <mergeCell ref="L11:M11"/>
    <mergeCell ref="N11:T11"/>
  </mergeCells>
  <phoneticPr fontId="11" type="noConversion"/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5"/>
  <sheetViews>
    <sheetView zoomScale="55" zoomScaleNormal="55" workbookViewId="0">
      <selection activeCell="J1" sqref="J1"/>
    </sheetView>
  </sheetViews>
  <sheetFormatPr defaultRowHeight="15" x14ac:dyDescent="0.25"/>
  <cols>
    <col min="1" max="1" width="13.5703125" style="169" customWidth="1"/>
    <col min="2" max="2" width="51.28515625" style="41" customWidth="1"/>
    <col min="3" max="3" width="11.28515625" style="41" bestFit="1" customWidth="1"/>
    <col min="4" max="17" width="9.140625" style="41"/>
    <col min="18" max="21" width="17.42578125" style="41" customWidth="1"/>
    <col min="22" max="34" width="9.140625" style="41"/>
    <col min="35" max="35" width="11.28515625" style="41" customWidth="1"/>
    <col min="36" max="45" width="9.140625" style="41"/>
    <col min="46" max="46" width="19" style="41" customWidth="1"/>
    <col min="47" max="16384" width="9.140625" style="41"/>
  </cols>
  <sheetData>
    <row r="1" spans="1:46" s="10" customFormat="1" ht="18.75" x14ac:dyDescent="0.3">
      <c r="A1" s="154"/>
      <c r="AN1" s="65" t="s">
        <v>422</v>
      </c>
    </row>
    <row r="2" spans="1:46" s="10" customFormat="1" ht="18.75" x14ac:dyDescent="0.3">
      <c r="A2" s="154"/>
      <c r="AN2" s="65" t="s">
        <v>423</v>
      </c>
    </row>
    <row r="3" spans="1:46" s="65" customFormat="1" ht="18.75" customHeight="1" x14ac:dyDescent="0.3">
      <c r="A3" s="310" t="s">
        <v>121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</row>
    <row r="4" spans="1:46" s="65" customFormat="1" ht="18.75" customHeight="1" x14ac:dyDescent="0.3">
      <c r="A4" s="310" t="s">
        <v>243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</row>
    <row r="5" spans="1:46" s="65" customFormat="1" ht="18.75" x14ac:dyDescent="0.3">
      <c r="A5" s="310" t="s">
        <v>506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</row>
    <row r="6" spans="1:46" s="65" customFormat="1" ht="18.75" x14ac:dyDescent="0.3">
      <c r="A6" s="155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</row>
    <row r="7" spans="1:46" s="65" customFormat="1" ht="18.75" customHeight="1" x14ac:dyDescent="0.3">
      <c r="A7" s="311" t="s">
        <v>648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1"/>
    </row>
    <row r="8" spans="1:46" s="65" customFormat="1" ht="18.75" customHeight="1" x14ac:dyDescent="0.3">
      <c r="A8" s="312" t="s">
        <v>123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</row>
    <row r="10" spans="1:46" x14ac:dyDescent="0.25">
      <c r="A10" s="313" t="s">
        <v>38</v>
      </c>
      <c r="B10" s="314" t="s">
        <v>39</v>
      </c>
      <c r="C10" s="314" t="s">
        <v>160</v>
      </c>
      <c r="D10" s="307" t="s">
        <v>161</v>
      </c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9"/>
    </row>
    <row r="11" spans="1:46" ht="66" customHeight="1" x14ac:dyDescent="0.25">
      <c r="A11" s="313"/>
      <c r="B11" s="314"/>
      <c r="C11" s="314"/>
      <c r="D11" s="301" t="s">
        <v>162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3"/>
      <c r="V11" s="301" t="s">
        <v>163</v>
      </c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3"/>
      <c r="AJ11" s="301" t="s">
        <v>164</v>
      </c>
      <c r="AK11" s="302"/>
      <c r="AL11" s="303"/>
      <c r="AM11" s="301" t="s">
        <v>165</v>
      </c>
      <c r="AN11" s="303"/>
      <c r="AO11" s="301" t="s">
        <v>166</v>
      </c>
      <c r="AP11" s="302"/>
      <c r="AQ11" s="303"/>
      <c r="AR11" s="301" t="s">
        <v>167</v>
      </c>
      <c r="AS11" s="303"/>
      <c r="AT11" s="157" t="s">
        <v>168</v>
      </c>
    </row>
    <row r="12" spans="1:46" ht="192.75" customHeight="1" x14ac:dyDescent="0.25">
      <c r="A12" s="313"/>
      <c r="B12" s="314"/>
      <c r="C12" s="314"/>
      <c r="D12" s="301" t="s">
        <v>169</v>
      </c>
      <c r="E12" s="302"/>
      <c r="F12" s="302"/>
      <c r="G12" s="303"/>
      <c r="H12" s="301" t="s">
        <v>170</v>
      </c>
      <c r="I12" s="302"/>
      <c r="J12" s="303"/>
      <c r="K12" s="301" t="s">
        <v>171</v>
      </c>
      <c r="L12" s="302"/>
      <c r="M12" s="302"/>
      <c r="N12" s="303"/>
      <c r="O12" s="301" t="s">
        <v>172</v>
      </c>
      <c r="P12" s="302"/>
      <c r="Q12" s="303"/>
      <c r="R12" s="298" t="s">
        <v>173</v>
      </c>
      <c r="S12" s="298" t="s">
        <v>174</v>
      </c>
      <c r="T12" s="298" t="s">
        <v>175</v>
      </c>
      <c r="U12" s="298" t="s">
        <v>176</v>
      </c>
      <c r="V12" s="301" t="s">
        <v>177</v>
      </c>
      <c r="W12" s="302"/>
      <c r="X12" s="303"/>
      <c r="Y12" s="301" t="s">
        <v>178</v>
      </c>
      <c r="Z12" s="302"/>
      <c r="AA12" s="302"/>
      <c r="AB12" s="303"/>
      <c r="AC12" s="301" t="s">
        <v>179</v>
      </c>
      <c r="AD12" s="302"/>
      <c r="AE12" s="303"/>
      <c r="AF12" s="301" t="s">
        <v>180</v>
      </c>
      <c r="AG12" s="302"/>
      <c r="AH12" s="303"/>
      <c r="AI12" s="298" t="s">
        <v>181</v>
      </c>
      <c r="AJ12" s="298" t="s">
        <v>182</v>
      </c>
      <c r="AK12" s="298" t="s">
        <v>183</v>
      </c>
      <c r="AL12" s="298" t="s">
        <v>184</v>
      </c>
      <c r="AM12" s="298" t="s">
        <v>185</v>
      </c>
      <c r="AN12" s="298" t="s">
        <v>186</v>
      </c>
      <c r="AO12" s="298" t="s">
        <v>187</v>
      </c>
      <c r="AP12" s="298" t="s">
        <v>188</v>
      </c>
      <c r="AQ12" s="298" t="s">
        <v>189</v>
      </c>
      <c r="AR12" s="298" t="s">
        <v>190</v>
      </c>
      <c r="AS12" s="298" t="s">
        <v>191</v>
      </c>
      <c r="AT12" s="298" t="s">
        <v>192</v>
      </c>
    </row>
    <row r="13" spans="1:46" ht="15.75" customHeight="1" x14ac:dyDescent="0.25">
      <c r="A13" s="158"/>
      <c r="B13" s="157"/>
      <c r="C13" s="157"/>
      <c r="D13" s="301" t="s">
        <v>193</v>
      </c>
      <c r="E13" s="302"/>
      <c r="F13" s="302"/>
      <c r="G13" s="303"/>
      <c r="H13" s="301" t="s">
        <v>193</v>
      </c>
      <c r="I13" s="302"/>
      <c r="J13" s="303"/>
      <c r="K13" s="301" t="s">
        <v>193</v>
      </c>
      <c r="L13" s="302"/>
      <c r="M13" s="302"/>
      <c r="N13" s="303"/>
      <c r="O13" s="301" t="s">
        <v>193</v>
      </c>
      <c r="P13" s="302"/>
      <c r="Q13" s="303"/>
      <c r="R13" s="299"/>
      <c r="S13" s="299"/>
      <c r="T13" s="299"/>
      <c r="U13" s="299"/>
      <c r="V13" s="301" t="s">
        <v>193</v>
      </c>
      <c r="W13" s="302"/>
      <c r="X13" s="303"/>
      <c r="Y13" s="301" t="s">
        <v>193</v>
      </c>
      <c r="Z13" s="302"/>
      <c r="AA13" s="302"/>
      <c r="AB13" s="303"/>
      <c r="AC13" s="304" t="s">
        <v>193</v>
      </c>
      <c r="AD13" s="305"/>
      <c r="AE13" s="306"/>
      <c r="AF13" s="304" t="s">
        <v>193</v>
      </c>
      <c r="AG13" s="305"/>
      <c r="AH13" s="306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</row>
    <row r="14" spans="1:46" ht="15.75" x14ac:dyDescent="0.25">
      <c r="A14" s="158"/>
      <c r="B14" s="157"/>
      <c r="C14" s="157"/>
      <c r="D14" s="159">
        <v>110</v>
      </c>
      <c r="E14" s="157">
        <v>6</v>
      </c>
      <c r="F14" s="157" t="s">
        <v>194</v>
      </c>
      <c r="G14" s="157">
        <v>15</v>
      </c>
      <c r="H14" s="157">
        <v>110</v>
      </c>
      <c r="I14" s="158" t="s">
        <v>194</v>
      </c>
      <c r="J14" s="157">
        <v>15</v>
      </c>
      <c r="K14" s="157">
        <v>110</v>
      </c>
      <c r="L14" s="158" t="s">
        <v>194</v>
      </c>
      <c r="M14" s="158" t="s">
        <v>196</v>
      </c>
      <c r="N14" s="157" t="s">
        <v>197</v>
      </c>
      <c r="O14" s="157">
        <v>110</v>
      </c>
      <c r="P14" s="158" t="s">
        <v>196</v>
      </c>
      <c r="Q14" s="157" t="s">
        <v>197</v>
      </c>
      <c r="R14" s="300"/>
      <c r="S14" s="300"/>
      <c r="T14" s="300"/>
      <c r="U14" s="300"/>
      <c r="V14" s="157">
        <v>110</v>
      </c>
      <c r="W14" s="158" t="s">
        <v>195</v>
      </c>
      <c r="X14" s="157">
        <v>15</v>
      </c>
      <c r="Y14" s="157">
        <v>110</v>
      </c>
      <c r="Z14" s="157">
        <v>6</v>
      </c>
      <c r="AA14" s="158" t="s">
        <v>196</v>
      </c>
      <c r="AB14" s="157" t="s">
        <v>197</v>
      </c>
      <c r="AC14" s="157">
        <v>110</v>
      </c>
      <c r="AD14" s="158" t="s">
        <v>194</v>
      </c>
      <c r="AE14" s="157">
        <v>15</v>
      </c>
      <c r="AF14" s="158">
        <v>110</v>
      </c>
      <c r="AG14" s="158" t="s">
        <v>194</v>
      </c>
      <c r="AH14" s="158">
        <v>15</v>
      </c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</row>
    <row r="15" spans="1:46" ht="15.75" x14ac:dyDescent="0.25">
      <c r="A15" s="160">
        <v>1</v>
      </c>
      <c r="B15" s="161">
        <v>2</v>
      </c>
      <c r="C15" s="162">
        <v>3</v>
      </c>
      <c r="D15" s="159" t="s">
        <v>224</v>
      </c>
      <c r="E15" s="159" t="s">
        <v>225</v>
      </c>
      <c r="F15" s="159" t="s">
        <v>223</v>
      </c>
      <c r="G15" s="159" t="s">
        <v>226</v>
      </c>
      <c r="H15" s="159" t="s">
        <v>227</v>
      </c>
      <c r="I15" s="159" t="s">
        <v>228</v>
      </c>
      <c r="J15" s="159" t="s">
        <v>229</v>
      </c>
      <c r="K15" s="159" t="s">
        <v>230</v>
      </c>
      <c r="L15" s="159" t="s">
        <v>231</v>
      </c>
      <c r="M15" s="159" t="s">
        <v>232</v>
      </c>
      <c r="N15" s="159" t="s">
        <v>233</v>
      </c>
      <c r="O15" s="159" t="s">
        <v>234</v>
      </c>
      <c r="P15" s="159" t="s">
        <v>235</v>
      </c>
      <c r="Q15" s="159" t="s">
        <v>236</v>
      </c>
      <c r="R15" s="159" t="s">
        <v>237</v>
      </c>
      <c r="S15" s="159" t="s">
        <v>238</v>
      </c>
      <c r="T15" s="159" t="s">
        <v>239</v>
      </c>
      <c r="U15" s="159" t="s">
        <v>240</v>
      </c>
      <c r="V15" s="159" t="s">
        <v>198</v>
      </c>
      <c r="W15" s="159" t="s">
        <v>199</v>
      </c>
      <c r="X15" s="159" t="s">
        <v>200</v>
      </c>
      <c r="Y15" s="159" t="s">
        <v>201</v>
      </c>
      <c r="Z15" s="159" t="s">
        <v>202</v>
      </c>
      <c r="AA15" s="159" t="s">
        <v>203</v>
      </c>
      <c r="AB15" s="159" t="s">
        <v>204</v>
      </c>
      <c r="AC15" s="159" t="s">
        <v>205</v>
      </c>
      <c r="AD15" s="159" t="s">
        <v>206</v>
      </c>
      <c r="AE15" s="159" t="s">
        <v>207</v>
      </c>
      <c r="AF15" s="159" t="s">
        <v>208</v>
      </c>
      <c r="AG15" s="159" t="s">
        <v>209</v>
      </c>
      <c r="AH15" s="159" t="s">
        <v>210</v>
      </c>
      <c r="AI15" s="159" t="s">
        <v>211</v>
      </c>
      <c r="AJ15" s="159" t="s">
        <v>212</v>
      </c>
      <c r="AK15" s="159" t="s">
        <v>213</v>
      </c>
      <c r="AL15" s="159" t="s">
        <v>214</v>
      </c>
      <c r="AM15" s="159" t="s">
        <v>215</v>
      </c>
      <c r="AN15" s="159" t="s">
        <v>216</v>
      </c>
      <c r="AO15" s="159" t="s">
        <v>217</v>
      </c>
      <c r="AP15" s="159" t="s">
        <v>218</v>
      </c>
      <c r="AQ15" s="159" t="s">
        <v>219</v>
      </c>
      <c r="AR15" s="159" t="s">
        <v>220</v>
      </c>
      <c r="AS15" s="159" t="s">
        <v>221</v>
      </c>
      <c r="AT15" s="159" t="s">
        <v>222</v>
      </c>
    </row>
    <row r="16" spans="1:46" ht="33.75" customHeight="1" x14ac:dyDescent="0.25">
      <c r="A16" s="8" t="s">
        <v>52</v>
      </c>
      <c r="B16" s="39" t="s">
        <v>53</v>
      </c>
      <c r="C16" s="8" t="s">
        <v>113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9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</row>
    <row r="17" spans="1:46" ht="31.5" x14ac:dyDescent="0.25">
      <c r="A17" s="8" t="s">
        <v>54</v>
      </c>
      <c r="B17" s="39" t="s">
        <v>55</v>
      </c>
      <c r="C17" s="8" t="s">
        <v>113</v>
      </c>
      <c r="D17" s="15">
        <v>0</v>
      </c>
      <c r="E17" s="15">
        <v>0</v>
      </c>
      <c r="F17" s="15">
        <f>F48</f>
        <v>2.8569243000000002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f>R48</f>
        <v>6.802295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63">
        <v>0</v>
      </c>
      <c r="AR17" s="15">
        <v>0</v>
      </c>
      <c r="AS17" s="15">
        <v>0</v>
      </c>
      <c r="AT17" s="15">
        <v>0</v>
      </c>
    </row>
    <row r="18" spans="1:46" ht="63" x14ac:dyDescent="0.25">
      <c r="A18" s="8" t="s">
        <v>56</v>
      </c>
      <c r="B18" s="39" t="s">
        <v>57</v>
      </c>
      <c r="C18" s="8" t="s">
        <v>113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</row>
    <row r="19" spans="1:46" ht="31.5" x14ac:dyDescent="0.25">
      <c r="A19" s="8" t="s">
        <v>58</v>
      </c>
      <c r="B19" s="39" t="s">
        <v>59</v>
      </c>
      <c r="C19" s="8" t="s">
        <v>113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</row>
    <row r="20" spans="1:46" ht="31.5" x14ac:dyDescent="0.25">
      <c r="A20" s="8" t="s">
        <v>60</v>
      </c>
      <c r="B20" s="39" t="s">
        <v>61</v>
      </c>
      <c r="C20" s="8" t="s">
        <v>113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</row>
    <row r="21" spans="1:46" ht="15.75" x14ac:dyDescent="0.25">
      <c r="A21" s="8" t="s">
        <v>62</v>
      </c>
      <c r="B21" s="39" t="s">
        <v>63</v>
      </c>
      <c r="C21" s="8" t="s">
        <v>113</v>
      </c>
      <c r="D21" s="40">
        <v>0</v>
      </c>
      <c r="E21" s="40">
        <v>0</v>
      </c>
      <c r="F21" s="40">
        <f>F105</f>
        <v>0</v>
      </c>
      <c r="G21" s="40">
        <f t="shared" ref="G21:R21" si="0">G105</f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0</v>
      </c>
      <c r="O21" s="40">
        <f t="shared" si="0"/>
        <v>0</v>
      </c>
      <c r="P21" s="40">
        <f t="shared" si="0"/>
        <v>0</v>
      </c>
      <c r="Q21" s="40">
        <f t="shared" si="0"/>
        <v>0</v>
      </c>
      <c r="R21" s="40">
        <f t="shared" si="0"/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40">
        <v>0</v>
      </c>
      <c r="AT21" s="15">
        <v>0</v>
      </c>
    </row>
    <row r="22" spans="1:46" ht="31.5" x14ac:dyDescent="0.25">
      <c r="A22" s="8" t="s">
        <v>23</v>
      </c>
      <c r="B22" s="39" t="s">
        <v>51</v>
      </c>
      <c r="C22" s="8" t="s">
        <v>113</v>
      </c>
      <c r="D22" s="40">
        <f t="shared" ref="D22:U22" si="1">SUM(D16:D21)</f>
        <v>0</v>
      </c>
      <c r="E22" s="40">
        <f t="shared" si="1"/>
        <v>0</v>
      </c>
      <c r="F22" s="40">
        <f t="shared" si="1"/>
        <v>2.8569243000000002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0">
        <f t="shared" si="1"/>
        <v>0</v>
      </c>
      <c r="K22" s="40">
        <f t="shared" si="1"/>
        <v>0</v>
      </c>
      <c r="L22" s="40">
        <f t="shared" si="1"/>
        <v>0</v>
      </c>
      <c r="M22" s="40">
        <f t="shared" si="1"/>
        <v>0</v>
      </c>
      <c r="N22" s="40">
        <f t="shared" si="1"/>
        <v>0</v>
      </c>
      <c r="O22" s="40">
        <f t="shared" si="1"/>
        <v>0</v>
      </c>
      <c r="P22" s="40">
        <f t="shared" si="1"/>
        <v>0</v>
      </c>
      <c r="Q22" s="40">
        <f t="shared" si="1"/>
        <v>0</v>
      </c>
      <c r="R22" s="40">
        <f t="shared" si="1"/>
        <v>6.802295</v>
      </c>
      <c r="S22" s="40">
        <f t="shared" si="1"/>
        <v>0</v>
      </c>
      <c r="T22" s="40">
        <f t="shared" si="1"/>
        <v>0</v>
      </c>
      <c r="U22" s="40">
        <f t="shared" si="1"/>
        <v>0</v>
      </c>
      <c r="V22" s="40">
        <f t="shared" ref="V22:AT22" si="2">SUM(V16:V21)</f>
        <v>0</v>
      </c>
      <c r="W22" s="40">
        <f t="shared" si="2"/>
        <v>0</v>
      </c>
      <c r="X22" s="40">
        <f t="shared" si="2"/>
        <v>0</v>
      </c>
      <c r="Y22" s="40">
        <f t="shared" si="2"/>
        <v>0</v>
      </c>
      <c r="Z22" s="40">
        <f t="shared" si="2"/>
        <v>0</v>
      </c>
      <c r="AA22" s="40">
        <f t="shared" si="2"/>
        <v>0</v>
      </c>
      <c r="AB22" s="40">
        <f t="shared" si="2"/>
        <v>0</v>
      </c>
      <c r="AC22" s="40">
        <f t="shared" si="2"/>
        <v>0</v>
      </c>
      <c r="AD22" s="40">
        <f t="shared" si="2"/>
        <v>0</v>
      </c>
      <c r="AE22" s="40">
        <f t="shared" si="2"/>
        <v>0</v>
      </c>
      <c r="AF22" s="40">
        <f t="shared" si="2"/>
        <v>0</v>
      </c>
      <c r="AG22" s="40">
        <f t="shared" si="2"/>
        <v>0</v>
      </c>
      <c r="AH22" s="40">
        <f t="shared" si="2"/>
        <v>0</v>
      </c>
      <c r="AI22" s="40">
        <f t="shared" si="2"/>
        <v>0</v>
      </c>
      <c r="AJ22" s="40">
        <f t="shared" si="2"/>
        <v>0</v>
      </c>
      <c r="AK22" s="40">
        <f t="shared" si="2"/>
        <v>0</v>
      </c>
      <c r="AL22" s="40">
        <f t="shared" si="2"/>
        <v>0</v>
      </c>
      <c r="AM22" s="40">
        <f t="shared" si="2"/>
        <v>0</v>
      </c>
      <c r="AN22" s="40">
        <f t="shared" si="2"/>
        <v>0</v>
      </c>
      <c r="AO22" s="40">
        <f t="shared" si="2"/>
        <v>0</v>
      </c>
      <c r="AP22" s="40">
        <f t="shared" si="2"/>
        <v>0</v>
      </c>
      <c r="AQ22" s="40">
        <f t="shared" si="2"/>
        <v>0</v>
      </c>
      <c r="AR22" s="40">
        <f t="shared" si="2"/>
        <v>0</v>
      </c>
      <c r="AS22" s="40">
        <f t="shared" si="2"/>
        <v>0</v>
      </c>
      <c r="AT22" s="40">
        <f t="shared" si="2"/>
        <v>0</v>
      </c>
    </row>
    <row r="23" spans="1:46" ht="31.5" x14ac:dyDescent="0.25">
      <c r="A23" s="8" t="s">
        <v>0</v>
      </c>
      <c r="B23" s="39" t="s">
        <v>64</v>
      </c>
      <c r="C23" s="8" t="s">
        <v>113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</row>
    <row r="24" spans="1:46" ht="47.25" x14ac:dyDescent="0.25">
      <c r="A24" s="8" t="s">
        <v>1</v>
      </c>
      <c r="B24" s="39" t="s">
        <v>65</v>
      </c>
      <c r="C24" s="8" t="s">
        <v>113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</row>
    <row r="25" spans="1:46" ht="63" x14ac:dyDescent="0.25">
      <c r="A25" s="8" t="s">
        <v>34</v>
      </c>
      <c r="B25" s="39" t="s">
        <v>66</v>
      </c>
      <c r="C25" s="8" t="s">
        <v>113</v>
      </c>
      <c r="D25" s="15" t="s">
        <v>112</v>
      </c>
      <c r="E25" s="15" t="s">
        <v>112</v>
      </c>
      <c r="F25" s="15" t="s">
        <v>112</v>
      </c>
      <c r="G25" s="15" t="s">
        <v>112</v>
      </c>
      <c r="H25" s="15" t="s">
        <v>112</v>
      </c>
      <c r="I25" s="15" t="s">
        <v>112</v>
      </c>
      <c r="J25" s="15" t="s">
        <v>112</v>
      </c>
      <c r="K25" s="15" t="s">
        <v>112</v>
      </c>
      <c r="L25" s="15" t="s">
        <v>112</v>
      </c>
      <c r="M25" s="15" t="s">
        <v>112</v>
      </c>
      <c r="N25" s="15" t="s">
        <v>112</v>
      </c>
      <c r="O25" s="15" t="s">
        <v>112</v>
      </c>
      <c r="P25" s="15" t="s">
        <v>112</v>
      </c>
      <c r="Q25" s="15" t="s">
        <v>112</v>
      </c>
      <c r="R25" s="15" t="s">
        <v>112</v>
      </c>
      <c r="S25" s="15" t="s">
        <v>112</v>
      </c>
      <c r="T25" s="15" t="s">
        <v>112</v>
      </c>
      <c r="U25" s="15" t="s">
        <v>112</v>
      </c>
      <c r="V25" s="15" t="s">
        <v>112</v>
      </c>
      <c r="W25" s="15" t="s">
        <v>112</v>
      </c>
      <c r="X25" s="15" t="s">
        <v>112</v>
      </c>
      <c r="Y25" s="15" t="s">
        <v>112</v>
      </c>
      <c r="Z25" s="15" t="s">
        <v>112</v>
      </c>
      <c r="AA25" s="15" t="s">
        <v>112</v>
      </c>
      <c r="AB25" s="15" t="s">
        <v>112</v>
      </c>
      <c r="AC25" s="15" t="s">
        <v>112</v>
      </c>
      <c r="AD25" s="15" t="s">
        <v>112</v>
      </c>
      <c r="AE25" s="15" t="s">
        <v>112</v>
      </c>
      <c r="AF25" s="15" t="s">
        <v>112</v>
      </c>
      <c r="AG25" s="15" t="s">
        <v>112</v>
      </c>
      <c r="AH25" s="15" t="s">
        <v>112</v>
      </c>
      <c r="AI25" s="15" t="s">
        <v>112</v>
      </c>
      <c r="AJ25" s="15" t="s">
        <v>112</v>
      </c>
      <c r="AK25" s="15" t="s">
        <v>112</v>
      </c>
      <c r="AL25" s="15" t="s">
        <v>112</v>
      </c>
      <c r="AM25" s="15" t="s">
        <v>112</v>
      </c>
      <c r="AN25" s="15" t="s">
        <v>112</v>
      </c>
      <c r="AO25" s="15" t="s">
        <v>112</v>
      </c>
      <c r="AP25" s="15" t="s">
        <v>112</v>
      </c>
      <c r="AQ25" s="15" t="s">
        <v>112</v>
      </c>
      <c r="AR25" s="15" t="s">
        <v>112</v>
      </c>
      <c r="AS25" s="15" t="s">
        <v>112</v>
      </c>
      <c r="AT25" s="15" t="s">
        <v>112</v>
      </c>
    </row>
    <row r="26" spans="1:46" ht="63" x14ac:dyDescent="0.25">
      <c r="A26" s="8" t="s">
        <v>33</v>
      </c>
      <c r="B26" s="39" t="s">
        <v>67</v>
      </c>
      <c r="C26" s="8" t="s">
        <v>113</v>
      </c>
      <c r="D26" s="15" t="s">
        <v>112</v>
      </c>
      <c r="E26" s="15" t="s">
        <v>112</v>
      </c>
      <c r="F26" s="15" t="s">
        <v>112</v>
      </c>
      <c r="G26" s="15" t="s">
        <v>112</v>
      </c>
      <c r="H26" s="15" t="s">
        <v>112</v>
      </c>
      <c r="I26" s="15" t="s">
        <v>112</v>
      </c>
      <c r="J26" s="15" t="s">
        <v>112</v>
      </c>
      <c r="K26" s="15" t="s">
        <v>112</v>
      </c>
      <c r="L26" s="15" t="s">
        <v>112</v>
      </c>
      <c r="M26" s="15" t="s">
        <v>112</v>
      </c>
      <c r="N26" s="15" t="s">
        <v>112</v>
      </c>
      <c r="O26" s="15" t="s">
        <v>112</v>
      </c>
      <c r="P26" s="15" t="s">
        <v>112</v>
      </c>
      <c r="Q26" s="15" t="s">
        <v>112</v>
      </c>
      <c r="R26" s="15" t="s">
        <v>112</v>
      </c>
      <c r="S26" s="15" t="s">
        <v>112</v>
      </c>
      <c r="T26" s="15" t="s">
        <v>112</v>
      </c>
      <c r="U26" s="15" t="s">
        <v>112</v>
      </c>
      <c r="V26" s="15" t="s">
        <v>112</v>
      </c>
      <c r="W26" s="15" t="s">
        <v>112</v>
      </c>
      <c r="X26" s="15" t="s">
        <v>112</v>
      </c>
      <c r="Y26" s="15" t="s">
        <v>112</v>
      </c>
      <c r="Z26" s="15" t="s">
        <v>112</v>
      </c>
      <c r="AA26" s="15" t="s">
        <v>112</v>
      </c>
      <c r="AB26" s="15" t="s">
        <v>112</v>
      </c>
      <c r="AC26" s="15" t="s">
        <v>112</v>
      </c>
      <c r="AD26" s="15" t="s">
        <v>112</v>
      </c>
      <c r="AE26" s="15" t="s">
        <v>112</v>
      </c>
      <c r="AF26" s="15" t="s">
        <v>112</v>
      </c>
      <c r="AG26" s="15" t="s">
        <v>112</v>
      </c>
      <c r="AH26" s="15" t="s">
        <v>112</v>
      </c>
      <c r="AI26" s="15" t="s">
        <v>112</v>
      </c>
      <c r="AJ26" s="15" t="s">
        <v>112</v>
      </c>
      <c r="AK26" s="15" t="s">
        <v>112</v>
      </c>
      <c r="AL26" s="15" t="s">
        <v>112</v>
      </c>
      <c r="AM26" s="15" t="s">
        <v>112</v>
      </c>
      <c r="AN26" s="15" t="s">
        <v>112</v>
      </c>
      <c r="AO26" s="15" t="s">
        <v>112</v>
      </c>
      <c r="AP26" s="15" t="s">
        <v>112</v>
      </c>
      <c r="AQ26" s="15" t="s">
        <v>112</v>
      </c>
      <c r="AR26" s="15" t="s">
        <v>112</v>
      </c>
      <c r="AS26" s="15" t="s">
        <v>112</v>
      </c>
      <c r="AT26" s="15" t="s">
        <v>112</v>
      </c>
    </row>
    <row r="27" spans="1:46" ht="47.25" x14ac:dyDescent="0.25">
      <c r="A27" s="8" t="s">
        <v>28</v>
      </c>
      <c r="B27" s="39" t="s">
        <v>68</v>
      </c>
      <c r="C27" s="8" t="s">
        <v>113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</row>
    <row r="28" spans="1:46" ht="31.5" x14ac:dyDescent="0.25">
      <c r="A28" s="19" t="s">
        <v>2</v>
      </c>
      <c r="B28" s="39" t="s">
        <v>70</v>
      </c>
      <c r="C28" s="13" t="s">
        <v>113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</row>
    <row r="29" spans="1:46" ht="63" x14ac:dyDescent="0.25">
      <c r="A29" s="19" t="s">
        <v>32</v>
      </c>
      <c r="B29" s="39" t="s">
        <v>71</v>
      </c>
      <c r="C29" s="13" t="s">
        <v>113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15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</row>
    <row r="30" spans="1:46" ht="47.25" x14ac:dyDescent="0.25">
      <c r="A30" s="19" t="s">
        <v>69</v>
      </c>
      <c r="B30" s="39" t="s">
        <v>72</v>
      </c>
      <c r="C30" s="13" t="s">
        <v>113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</row>
    <row r="31" spans="1:46" ht="47.25" x14ac:dyDescent="0.25">
      <c r="A31" s="19" t="s">
        <v>3</v>
      </c>
      <c r="B31" s="39" t="s">
        <v>73</v>
      </c>
      <c r="C31" s="13" t="s">
        <v>113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40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</row>
    <row r="32" spans="1:46" ht="47.25" x14ac:dyDescent="0.25">
      <c r="A32" s="19" t="s">
        <v>19</v>
      </c>
      <c r="B32" s="39" t="s">
        <v>73</v>
      </c>
      <c r="C32" s="13" t="s">
        <v>113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15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</row>
    <row r="33" spans="1:46" ht="94.5" x14ac:dyDescent="0.25">
      <c r="A33" s="19" t="s">
        <v>20</v>
      </c>
      <c r="B33" s="39" t="s">
        <v>74</v>
      </c>
      <c r="C33" s="13" t="s">
        <v>113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</row>
    <row r="34" spans="1:46" ht="78.75" x14ac:dyDescent="0.25">
      <c r="A34" s="19" t="s">
        <v>20</v>
      </c>
      <c r="B34" s="39" t="s">
        <v>75</v>
      </c>
      <c r="C34" s="13" t="s">
        <v>113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</row>
    <row r="35" spans="1:46" ht="94.5" x14ac:dyDescent="0.25">
      <c r="A35" s="19" t="s">
        <v>20</v>
      </c>
      <c r="B35" s="39" t="s">
        <v>76</v>
      </c>
      <c r="C35" s="13" t="s">
        <v>113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</row>
    <row r="36" spans="1:46" ht="94.5" x14ac:dyDescent="0.25">
      <c r="A36" s="19" t="s">
        <v>114</v>
      </c>
      <c r="B36" s="39" t="s">
        <v>74</v>
      </c>
      <c r="C36" s="13" t="s">
        <v>113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</row>
    <row r="37" spans="1:46" ht="78.75" x14ac:dyDescent="0.25">
      <c r="A37" s="19" t="s">
        <v>114</v>
      </c>
      <c r="B37" s="39" t="s">
        <v>75</v>
      </c>
      <c r="C37" s="13" t="s">
        <v>113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</row>
    <row r="38" spans="1:46" ht="94.5" x14ac:dyDescent="0.25">
      <c r="A38" s="19" t="s">
        <v>114</v>
      </c>
      <c r="B38" s="39" t="s">
        <v>76</v>
      </c>
      <c r="C38" s="13" t="s">
        <v>113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</row>
    <row r="39" spans="1:46" ht="94.5" x14ac:dyDescent="0.25">
      <c r="A39" s="19" t="s">
        <v>115</v>
      </c>
      <c r="B39" s="39" t="s">
        <v>74</v>
      </c>
      <c r="C39" s="13" t="s">
        <v>113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</row>
    <row r="40" spans="1:46" ht="78.75" x14ac:dyDescent="0.25">
      <c r="A40" s="19" t="s">
        <v>115</v>
      </c>
      <c r="B40" s="39" t="s">
        <v>75</v>
      </c>
      <c r="C40" s="13" t="s">
        <v>113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</row>
    <row r="41" spans="1:46" ht="94.5" x14ac:dyDescent="0.25">
      <c r="A41" s="19" t="s">
        <v>115</v>
      </c>
      <c r="B41" s="39" t="s">
        <v>76</v>
      </c>
      <c r="C41" s="13" t="s">
        <v>113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</row>
    <row r="42" spans="1:46" ht="94.5" x14ac:dyDescent="0.25">
      <c r="A42" s="19" t="s">
        <v>116</v>
      </c>
      <c r="B42" s="39" t="s">
        <v>74</v>
      </c>
      <c r="C42" s="13" t="s">
        <v>113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</row>
    <row r="43" spans="1:46" ht="78.75" x14ac:dyDescent="0.25">
      <c r="A43" s="19" t="s">
        <v>116</v>
      </c>
      <c r="B43" s="39" t="s">
        <v>75</v>
      </c>
      <c r="C43" s="13" t="s">
        <v>113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</row>
    <row r="44" spans="1:46" ht="94.5" x14ac:dyDescent="0.25">
      <c r="A44" s="8" t="s">
        <v>116</v>
      </c>
      <c r="B44" s="39" t="s">
        <v>76</v>
      </c>
      <c r="C44" s="8" t="s">
        <v>113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</row>
    <row r="45" spans="1:46" ht="78.75" x14ac:dyDescent="0.25">
      <c r="A45" s="8" t="s">
        <v>4</v>
      </c>
      <c r="B45" s="39" t="s">
        <v>77</v>
      </c>
      <c r="C45" s="8" t="s">
        <v>113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40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</row>
    <row r="46" spans="1:46" ht="63" x14ac:dyDescent="0.25">
      <c r="A46" s="19" t="s">
        <v>31</v>
      </c>
      <c r="B46" s="39" t="s">
        <v>78</v>
      </c>
      <c r="C46" s="13" t="s">
        <v>113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15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</row>
    <row r="47" spans="1:46" ht="78.75" x14ac:dyDescent="0.25">
      <c r="A47" s="19" t="s">
        <v>30</v>
      </c>
      <c r="B47" s="39" t="s">
        <v>79</v>
      </c>
      <c r="C47" s="13" t="s">
        <v>113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</row>
    <row r="48" spans="1:46" ht="31.5" x14ac:dyDescent="0.25">
      <c r="A48" s="8" t="s">
        <v>5</v>
      </c>
      <c r="B48" s="39" t="s">
        <v>80</v>
      </c>
      <c r="C48" s="8" t="s">
        <v>113</v>
      </c>
      <c r="D48" s="15">
        <f>D49</f>
        <v>0</v>
      </c>
      <c r="E48" s="15">
        <f t="shared" ref="E48:T48" si="3">E49</f>
        <v>0</v>
      </c>
      <c r="F48" s="15">
        <f t="shared" si="3"/>
        <v>2.8569243000000002</v>
      </c>
      <c r="G48" s="15">
        <f t="shared" si="3"/>
        <v>0.94269030499999995</v>
      </c>
      <c r="H48" s="15">
        <f t="shared" si="3"/>
        <v>0</v>
      </c>
      <c r="I48" s="15">
        <f t="shared" si="3"/>
        <v>0</v>
      </c>
      <c r="J48" s="15">
        <f t="shared" si="3"/>
        <v>0</v>
      </c>
      <c r="K48" s="15">
        <f t="shared" si="3"/>
        <v>0</v>
      </c>
      <c r="L48" s="15">
        <f t="shared" si="3"/>
        <v>0</v>
      </c>
      <c r="M48" s="15">
        <f t="shared" si="3"/>
        <v>0</v>
      </c>
      <c r="N48" s="15">
        <f t="shared" si="3"/>
        <v>0</v>
      </c>
      <c r="O48" s="15">
        <f t="shared" si="3"/>
        <v>0</v>
      </c>
      <c r="P48" s="15">
        <f t="shared" si="3"/>
        <v>0</v>
      </c>
      <c r="Q48" s="15">
        <f t="shared" si="3"/>
        <v>0</v>
      </c>
      <c r="R48" s="15">
        <f t="shared" si="3"/>
        <v>6.802295</v>
      </c>
      <c r="S48" s="15">
        <f t="shared" si="3"/>
        <v>0</v>
      </c>
      <c r="T48" s="15">
        <f t="shared" si="3"/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</row>
    <row r="49" spans="1:46" ht="63" x14ac:dyDescent="0.25">
      <c r="A49" s="19" t="s">
        <v>6</v>
      </c>
      <c r="B49" s="39" t="s">
        <v>81</v>
      </c>
      <c r="C49" s="8" t="s">
        <v>113</v>
      </c>
      <c r="D49" s="15">
        <f t="shared" ref="D49:S49" si="4">D50+D83</f>
        <v>0</v>
      </c>
      <c r="E49" s="15">
        <f t="shared" si="4"/>
        <v>0</v>
      </c>
      <c r="F49" s="15">
        <f>F50+F83</f>
        <v>2.8569243000000002</v>
      </c>
      <c r="G49" s="15">
        <f t="shared" ref="G49:R49" si="5">G50+G83</f>
        <v>0.94269030499999995</v>
      </c>
      <c r="H49" s="15">
        <f t="shared" si="5"/>
        <v>0</v>
      </c>
      <c r="I49" s="15">
        <f t="shared" si="5"/>
        <v>0</v>
      </c>
      <c r="J49" s="15">
        <f t="shared" si="5"/>
        <v>0</v>
      </c>
      <c r="K49" s="15">
        <f t="shared" si="5"/>
        <v>0</v>
      </c>
      <c r="L49" s="15">
        <f t="shared" si="5"/>
        <v>0</v>
      </c>
      <c r="M49" s="15">
        <f t="shared" si="5"/>
        <v>0</v>
      </c>
      <c r="N49" s="15">
        <f t="shared" si="5"/>
        <v>0</v>
      </c>
      <c r="O49" s="15">
        <f t="shared" si="5"/>
        <v>0</v>
      </c>
      <c r="P49" s="15">
        <f t="shared" si="5"/>
        <v>0</v>
      </c>
      <c r="Q49" s="15">
        <f t="shared" si="5"/>
        <v>0</v>
      </c>
      <c r="R49" s="15">
        <f t="shared" si="5"/>
        <v>6.802295</v>
      </c>
      <c r="S49" s="15">
        <f t="shared" si="4"/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</row>
    <row r="50" spans="1:46" ht="31.5" x14ac:dyDescent="0.25">
      <c r="A50" s="8" t="s">
        <v>21</v>
      </c>
      <c r="B50" s="39" t="s">
        <v>82</v>
      </c>
      <c r="C50" s="8" t="s">
        <v>113</v>
      </c>
      <c r="D50" s="15">
        <f>SUM(D51:D74)</f>
        <v>0</v>
      </c>
      <c r="E50" s="15">
        <f t="shared" ref="E50" si="6">SUM(E51:E74)</f>
        <v>0</v>
      </c>
      <c r="F50" s="15">
        <f>SUM(F51:F82)</f>
        <v>1.6473243</v>
      </c>
      <c r="G50" s="15">
        <f t="shared" ref="G50:R50" si="7">SUM(G51:G82)</f>
        <v>0.94269030499999995</v>
      </c>
      <c r="H50" s="15">
        <f t="shared" si="7"/>
        <v>0</v>
      </c>
      <c r="I50" s="15">
        <f t="shared" si="7"/>
        <v>0</v>
      </c>
      <c r="J50" s="15">
        <f t="shared" si="7"/>
        <v>0</v>
      </c>
      <c r="K50" s="15">
        <f t="shared" si="7"/>
        <v>0</v>
      </c>
      <c r="L50" s="15">
        <f t="shared" si="7"/>
        <v>0</v>
      </c>
      <c r="M50" s="15">
        <f t="shared" si="7"/>
        <v>0</v>
      </c>
      <c r="N50" s="15">
        <f t="shared" si="7"/>
        <v>0</v>
      </c>
      <c r="O50" s="15">
        <f t="shared" si="7"/>
        <v>0</v>
      </c>
      <c r="P50" s="15">
        <f t="shared" si="7"/>
        <v>0</v>
      </c>
      <c r="Q50" s="15">
        <f t="shared" si="7"/>
        <v>0</v>
      </c>
      <c r="R50" s="15">
        <f t="shared" si="7"/>
        <v>5.5422950000000002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</row>
    <row r="51" spans="1:46" ht="56.25" x14ac:dyDescent="0.25">
      <c r="A51" s="164" t="s">
        <v>21</v>
      </c>
      <c r="B51" s="42" t="s">
        <v>567</v>
      </c>
      <c r="C51" s="165" t="s">
        <v>503</v>
      </c>
      <c r="D51" s="166">
        <v>0</v>
      </c>
      <c r="E51" s="15">
        <v>0</v>
      </c>
      <c r="F51" s="166">
        <v>0</v>
      </c>
      <c r="G51" s="166">
        <f>0.7-0.17</f>
        <v>0.52999999999999992</v>
      </c>
      <c r="H51" s="166">
        <v>0</v>
      </c>
      <c r="I51" s="166">
        <v>0</v>
      </c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6">
        <v>0</v>
      </c>
      <c r="Q51" s="166">
        <v>0</v>
      </c>
      <c r="R51" s="166">
        <f>0.68</f>
        <v>0.68</v>
      </c>
      <c r="S51" s="166">
        <v>0</v>
      </c>
      <c r="T51" s="166">
        <v>0</v>
      </c>
      <c r="U51" s="166">
        <v>0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166">
        <v>0</v>
      </c>
      <c r="AB51" s="166">
        <v>0</v>
      </c>
      <c r="AC51" s="166">
        <v>0</v>
      </c>
      <c r="AD51" s="166">
        <v>0</v>
      </c>
      <c r="AE51" s="166">
        <v>0</v>
      </c>
      <c r="AF51" s="166">
        <v>0</v>
      </c>
      <c r="AG51" s="166">
        <v>0</v>
      </c>
      <c r="AH51" s="166">
        <v>0</v>
      </c>
      <c r="AI51" s="166">
        <v>0</v>
      </c>
      <c r="AJ51" s="166">
        <v>0</v>
      </c>
      <c r="AK51" s="166">
        <v>0</v>
      </c>
      <c r="AL51" s="166">
        <v>0</v>
      </c>
      <c r="AM51" s="166">
        <v>0</v>
      </c>
      <c r="AN51" s="166">
        <v>0</v>
      </c>
      <c r="AO51" s="166">
        <v>0</v>
      </c>
      <c r="AP51" s="166">
        <v>0</v>
      </c>
      <c r="AQ51" s="166">
        <v>0</v>
      </c>
      <c r="AR51" s="166">
        <v>0</v>
      </c>
      <c r="AS51" s="166">
        <v>0</v>
      </c>
      <c r="AT51" s="166">
        <v>0</v>
      </c>
    </row>
    <row r="52" spans="1:46" ht="56.25" x14ac:dyDescent="0.25">
      <c r="A52" s="164" t="s">
        <v>22</v>
      </c>
      <c r="B52" s="83" t="s">
        <v>568</v>
      </c>
      <c r="C52" s="165" t="s">
        <v>504</v>
      </c>
      <c r="D52" s="127">
        <v>0</v>
      </c>
      <c r="E52" s="127">
        <v>0</v>
      </c>
      <c r="F52" s="127">
        <f>0.27-0.15914</f>
        <v>0.11086000000000001</v>
      </c>
      <c r="G52" s="127">
        <v>0</v>
      </c>
      <c r="H52" s="127">
        <v>0</v>
      </c>
      <c r="I52" s="127">
        <v>0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7">
        <v>0</v>
      </c>
      <c r="Q52" s="127">
        <v>0</v>
      </c>
      <c r="R52" s="127">
        <f>0.248</f>
        <v>0.248</v>
      </c>
      <c r="S52" s="127">
        <v>0</v>
      </c>
      <c r="T52" s="166">
        <v>0</v>
      </c>
      <c r="U52" s="130">
        <v>0</v>
      </c>
      <c r="V52" s="130">
        <v>0</v>
      </c>
      <c r="W52" s="130">
        <v>0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130">
        <v>0</v>
      </c>
      <c r="AD52" s="130">
        <v>0</v>
      </c>
      <c r="AE52" s="130">
        <v>0</v>
      </c>
      <c r="AF52" s="130">
        <v>0</v>
      </c>
      <c r="AG52" s="130">
        <v>0</v>
      </c>
      <c r="AH52" s="130">
        <v>0</v>
      </c>
      <c r="AI52" s="130">
        <v>0</v>
      </c>
      <c r="AJ52" s="130">
        <v>0</v>
      </c>
      <c r="AK52" s="130">
        <v>0</v>
      </c>
      <c r="AL52" s="130">
        <v>0</v>
      </c>
      <c r="AM52" s="130">
        <v>0</v>
      </c>
      <c r="AN52" s="130">
        <v>0</v>
      </c>
      <c r="AO52" s="130">
        <v>0</v>
      </c>
      <c r="AP52" s="130">
        <v>0</v>
      </c>
      <c r="AQ52" s="130">
        <v>0</v>
      </c>
      <c r="AR52" s="130">
        <v>0</v>
      </c>
      <c r="AS52" s="130">
        <v>0</v>
      </c>
      <c r="AT52" s="130">
        <v>0</v>
      </c>
    </row>
    <row r="53" spans="1:46" ht="75" x14ac:dyDescent="0.25">
      <c r="A53" s="164" t="s">
        <v>353</v>
      </c>
      <c r="B53" s="85" t="s">
        <v>570</v>
      </c>
      <c r="C53" s="165" t="s">
        <v>505</v>
      </c>
      <c r="D53" s="127">
        <v>0</v>
      </c>
      <c r="E53" s="127">
        <v>0</v>
      </c>
      <c r="F53" s="127">
        <v>0</v>
      </c>
      <c r="G53" s="127">
        <f>0.88871-0.756</f>
        <v>0.13270999999999999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0</v>
      </c>
      <c r="Q53" s="127">
        <v>0</v>
      </c>
      <c r="R53" s="127">
        <f>0.8265</f>
        <v>0.82650000000000001</v>
      </c>
      <c r="S53" s="127">
        <v>0</v>
      </c>
      <c r="T53" s="166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</row>
    <row r="54" spans="1:46" ht="75" x14ac:dyDescent="0.25">
      <c r="A54" s="164" t="s">
        <v>355</v>
      </c>
      <c r="B54" s="85" t="s">
        <v>571</v>
      </c>
      <c r="C54" s="165" t="s">
        <v>507</v>
      </c>
      <c r="D54" s="127">
        <v>0</v>
      </c>
      <c r="E54" s="127">
        <v>0</v>
      </c>
      <c r="F54" s="127">
        <f>0.52084-0.0375</f>
        <v>0.48333999999999999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f>0.05</f>
        <v>0.05</v>
      </c>
      <c r="S54" s="127">
        <v>0</v>
      </c>
      <c r="T54" s="166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</row>
    <row r="55" spans="1:46" ht="56.25" x14ac:dyDescent="0.25">
      <c r="A55" s="164" t="s">
        <v>357</v>
      </c>
      <c r="B55" s="86" t="s">
        <v>565</v>
      </c>
      <c r="C55" s="165" t="s">
        <v>508</v>
      </c>
      <c r="D55" s="166">
        <v>0</v>
      </c>
      <c r="E55" s="15">
        <v>0</v>
      </c>
      <c r="F55" s="166">
        <f>1.1255416-0.3172083</f>
        <v>0.80833330000000003</v>
      </c>
      <c r="G55" s="15">
        <v>0</v>
      </c>
      <c r="H55" s="166">
        <v>0</v>
      </c>
      <c r="I55" s="166">
        <v>0</v>
      </c>
      <c r="J55" s="166"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6">
        <v>0</v>
      </c>
      <c r="R55" s="167">
        <v>1.0805199999999999</v>
      </c>
      <c r="S55" s="166">
        <v>0</v>
      </c>
      <c r="T55" s="166">
        <v>0</v>
      </c>
      <c r="U55" s="166">
        <v>0</v>
      </c>
      <c r="V55" s="166">
        <v>0</v>
      </c>
      <c r="W55" s="166">
        <v>0</v>
      </c>
      <c r="X55" s="166">
        <v>0</v>
      </c>
      <c r="Y55" s="166">
        <v>0</v>
      </c>
      <c r="Z55" s="166">
        <v>0</v>
      </c>
      <c r="AA55" s="166">
        <v>0</v>
      </c>
      <c r="AB55" s="166">
        <v>0</v>
      </c>
      <c r="AC55" s="166">
        <v>0</v>
      </c>
      <c r="AD55" s="166">
        <v>0</v>
      </c>
      <c r="AE55" s="166">
        <v>0</v>
      </c>
      <c r="AF55" s="166">
        <v>0</v>
      </c>
      <c r="AG55" s="166">
        <v>0</v>
      </c>
      <c r="AH55" s="166">
        <v>0</v>
      </c>
      <c r="AI55" s="166">
        <v>0</v>
      </c>
      <c r="AJ55" s="166">
        <v>0</v>
      </c>
      <c r="AK55" s="166">
        <v>0</v>
      </c>
      <c r="AL55" s="166">
        <v>0</v>
      </c>
      <c r="AM55" s="166">
        <v>0</v>
      </c>
      <c r="AN55" s="166">
        <v>0</v>
      </c>
      <c r="AO55" s="166">
        <v>0</v>
      </c>
      <c r="AP55" s="166">
        <v>0</v>
      </c>
      <c r="AQ55" s="166">
        <v>0</v>
      </c>
      <c r="AR55" s="166">
        <v>0</v>
      </c>
      <c r="AS55" s="166">
        <v>0</v>
      </c>
      <c r="AT55" s="166">
        <v>0</v>
      </c>
    </row>
    <row r="56" spans="1:46" ht="56.25" x14ac:dyDescent="0.25">
      <c r="A56" s="164" t="s">
        <v>359</v>
      </c>
      <c r="B56" s="86" t="s">
        <v>566</v>
      </c>
      <c r="C56" s="165" t="s">
        <v>509</v>
      </c>
      <c r="D56" s="166">
        <v>0</v>
      </c>
      <c r="E56" s="15">
        <v>0</v>
      </c>
      <c r="F56" s="127">
        <f>1.135416-0.890625</f>
        <v>0.24479099999999998</v>
      </c>
      <c r="G56" s="127">
        <v>0</v>
      </c>
      <c r="H56" s="166">
        <v>0</v>
      </c>
      <c r="I56" s="166">
        <v>0</v>
      </c>
      <c r="J56" s="166"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6">
        <v>0</v>
      </c>
      <c r="Q56" s="166">
        <v>0</v>
      </c>
      <c r="R56" s="127">
        <f>1.09</f>
        <v>1.0900000000000001</v>
      </c>
      <c r="S56" s="166">
        <v>0</v>
      </c>
      <c r="T56" s="166">
        <v>0</v>
      </c>
      <c r="U56" s="166">
        <v>0</v>
      </c>
      <c r="V56" s="166">
        <v>0</v>
      </c>
      <c r="W56" s="166">
        <v>0</v>
      </c>
      <c r="X56" s="166">
        <v>0</v>
      </c>
      <c r="Y56" s="166">
        <v>0</v>
      </c>
      <c r="Z56" s="166">
        <v>0</v>
      </c>
      <c r="AA56" s="166">
        <v>0</v>
      </c>
      <c r="AB56" s="166">
        <v>0</v>
      </c>
      <c r="AC56" s="166">
        <v>0</v>
      </c>
      <c r="AD56" s="166">
        <v>0</v>
      </c>
      <c r="AE56" s="166">
        <v>0</v>
      </c>
      <c r="AF56" s="166">
        <v>0</v>
      </c>
      <c r="AG56" s="166">
        <v>0</v>
      </c>
      <c r="AH56" s="166">
        <v>0</v>
      </c>
      <c r="AI56" s="166">
        <v>0</v>
      </c>
      <c r="AJ56" s="166">
        <v>0</v>
      </c>
      <c r="AK56" s="166">
        <v>0</v>
      </c>
      <c r="AL56" s="166">
        <v>0</v>
      </c>
      <c r="AM56" s="166">
        <v>0</v>
      </c>
      <c r="AN56" s="166">
        <v>0</v>
      </c>
      <c r="AO56" s="166">
        <v>0</v>
      </c>
      <c r="AP56" s="166">
        <v>0</v>
      </c>
      <c r="AQ56" s="166">
        <v>0</v>
      </c>
      <c r="AR56" s="166">
        <v>0</v>
      </c>
      <c r="AS56" s="166">
        <v>0</v>
      </c>
      <c r="AT56" s="166">
        <v>0</v>
      </c>
    </row>
    <row r="57" spans="1:46" ht="56.25" x14ac:dyDescent="0.25">
      <c r="A57" s="164" t="s">
        <v>360</v>
      </c>
      <c r="B57" s="85" t="s">
        <v>569</v>
      </c>
      <c r="C57" s="165" t="s">
        <v>510</v>
      </c>
      <c r="D57" s="127">
        <v>0</v>
      </c>
      <c r="E57" s="127">
        <v>0</v>
      </c>
      <c r="F57" s="127">
        <v>0</v>
      </c>
      <c r="G57" s="127">
        <f>0.146875-0.0948</f>
        <v>5.207500000000001E-2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  <c r="Q57" s="127">
        <v>0</v>
      </c>
      <c r="R57" s="127">
        <f>0.141</f>
        <v>0.14099999999999999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</row>
    <row r="58" spans="1:46" ht="56.25" x14ac:dyDescent="0.25">
      <c r="A58" s="164" t="s">
        <v>511</v>
      </c>
      <c r="B58" s="85" t="s">
        <v>572</v>
      </c>
      <c r="C58" s="165" t="s">
        <v>512</v>
      </c>
      <c r="D58" s="127">
        <v>0</v>
      </c>
      <c r="E58" s="127">
        <v>0</v>
      </c>
      <c r="F58" s="127">
        <v>0</v>
      </c>
      <c r="G58" s="127">
        <f>0.16323-0.037635</f>
        <v>0.12559499999999998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27">
        <v>0.15179999999999999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</row>
    <row r="59" spans="1:46" ht="75" x14ac:dyDescent="0.25">
      <c r="A59" s="164" t="s">
        <v>563</v>
      </c>
      <c r="B59" s="88" t="s">
        <v>573</v>
      </c>
      <c r="C59" s="165" t="s">
        <v>513</v>
      </c>
      <c r="D59" s="127">
        <v>0</v>
      </c>
      <c r="E59" s="127">
        <v>0</v>
      </c>
      <c r="F59" s="127">
        <v>0</v>
      </c>
      <c r="G59" s="127">
        <f>0.58453125-0.53244792</f>
        <v>5.2083329999999983E-2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  <c r="Q59" s="127">
        <v>0</v>
      </c>
      <c r="R59" s="127">
        <v>0.56115000000000004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</row>
    <row r="60" spans="1:46" ht="75" x14ac:dyDescent="0.25">
      <c r="A60" s="164" t="s">
        <v>575</v>
      </c>
      <c r="B60" s="88" t="str">
        <f>'2'!B59</f>
        <v>Реконструкция КТП 177-10 г. Светлогорск, ул. Горького, 6А для увеличения разрешенной мощности до 0,71 Мвт</v>
      </c>
      <c r="C60" s="165" t="s">
        <v>587</v>
      </c>
      <c r="D60" s="127">
        <v>0</v>
      </c>
      <c r="E60" s="127">
        <v>0</v>
      </c>
      <c r="F60" s="127">
        <v>0</v>
      </c>
      <c r="G60" s="132">
        <f>0.438339225-0.38811225</f>
        <v>5.0226975000000007E-2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32">
        <v>0.71332499999999999</v>
      </c>
      <c r="S60" s="130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130">
        <v>0</v>
      </c>
      <c r="AE60" s="130">
        <v>0</v>
      </c>
      <c r="AF60" s="130">
        <v>0</v>
      </c>
      <c r="AG60" s="130">
        <v>0</v>
      </c>
      <c r="AH60" s="130">
        <v>0</v>
      </c>
      <c r="AI60" s="130">
        <v>0</v>
      </c>
      <c r="AJ60" s="130">
        <v>0</v>
      </c>
      <c r="AK60" s="130">
        <v>0</v>
      </c>
      <c r="AL60" s="130">
        <v>0</v>
      </c>
      <c r="AM60" s="130">
        <v>0</v>
      </c>
      <c r="AN60" s="130">
        <v>0</v>
      </c>
      <c r="AO60" s="130">
        <v>0</v>
      </c>
      <c r="AP60" s="130">
        <v>0</v>
      </c>
      <c r="AQ60" s="130">
        <v>0</v>
      </c>
      <c r="AR60" s="130">
        <v>0</v>
      </c>
      <c r="AS60" s="130">
        <v>0</v>
      </c>
      <c r="AT60" s="130">
        <v>0</v>
      </c>
    </row>
    <row r="61" spans="1:46" ht="75" x14ac:dyDescent="0.25">
      <c r="A61" s="164" t="s">
        <v>576</v>
      </c>
      <c r="B61" s="88" t="str">
        <f>'2'!B60</f>
        <v>Реконструкция КТП 177-11 г. Светлогорск, ул. Горького, 9А для увеличения разрешенной мощности до 0,87 Мвт</v>
      </c>
      <c r="C61" s="165" t="s">
        <v>588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</row>
    <row r="62" spans="1:46" ht="56.25" x14ac:dyDescent="0.25">
      <c r="A62" s="164" t="s">
        <v>577</v>
      </c>
      <c r="B62" s="88" t="str">
        <f>'2'!B61</f>
        <v>Реконструкция ТП-871, г. Калининград, ул. Гайдара для увеличения разрешенной мощности до 1,03 МВт</v>
      </c>
      <c r="C62" s="165" t="s">
        <v>589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</row>
    <row r="63" spans="1:46" ht="75" x14ac:dyDescent="0.25">
      <c r="A63" s="164" t="s">
        <v>578</v>
      </c>
      <c r="B63" s="88" t="str">
        <f>'2'!B62</f>
        <v>Реконструкция ТП 328-8 г. Зеленоградск, ул. Окружная, 7 для увеличения размрешенной мощности до 0,78 МВт</v>
      </c>
      <c r="C63" s="165" t="s">
        <v>590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</row>
    <row r="64" spans="1:46" ht="75" x14ac:dyDescent="0.25">
      <c r="A64" s="164" t="s">
        <v>579</v>
      </c>
      <c r="B64" s="88" t="str">
        <f>'2'!B63</f>
        <v>Реконструкция КТП 3801-5 г. Калининград, ул. Пригородная, для увеличения разрешенной мощности до 0,3 МВт</v>
      </c>
      <c r="C64" s="165" t="s">
        <v>591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30">
        <v>0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0">
        <v>0</v>
      </c>
      <c r="AD64" s="130">
        <v>0</v>
      </c>
      <c r="AE64" s="130">
        <v>0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  <c r="AK64" s="130">
        <v>0</v>
      </c>
      <c r="AL64" s="130">
        <v>0</v>
      </c>
      <c r="AM64" s="130">
        <v>0</v>
      </c>
      <c r="AN64" s="130">
        <v>0</v>
      </c>
      <c r="AO64" s="130">
        <v>0</v>
      </c>
      <c r="AP64" s="130">
        <v>0</v>
      </c>
      <c r="AQ64" s="130">
        <v>0</v>
      </c>
      <c r="AR64" s="130">
        <v>0</v>
      </c>
      <c r="AS64" s="130">
        <v>0</v>
      </c>
      <c r="AT64" s="130">
        <v>0</v>
      </c>
    </row>
    <row r="65" spans="1:46" ht="75" x14ac:dyDescent="0.25">
      <c r="A65" s="164" t="s">
        <v>580</v>
      </c>
      <c r="B65" s="88" t="str">
        <f>'2'!B64</f>
        <v>Реконструкция ТП 173-5, г. Светлогорск, ул. Ленина, 1Б для увеличения разрешенной мощности до 0,51 МВт</v>
      </c>
      <c r="C65" s="165" t="s">
        <v>592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</row>
    <row r="66" spans="1:46" ht="75" x14ac:dyDescent="0.25">
      <c r="A66" s="164" t="s">
        <v>581</v>
      </c>
      <c r="B66" s="88" t="str">
        <f>'2'!B65</f>
        <v>Ректнструкция ТП 172-1, г. Светлогорск, ул. Динамо, 8А для увеличения разрешенной мощности до 1,19 МВт</v>
      </c>
      <c r="C66" s="165" t="s">
        <v>593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30">
        <v>0</v>
      </c>
      <c r="T66" s="130">
        <v>0</v>
      </c>
      <c r="U66" s="130">
        <v>0</v>
      </c>
      <c r="V66" s="130">
        <v>0</v>
      </c>
      <c r="W66" s="130">
        <v>0</v>
      </c>
      <c r="X66" s="130">
        <v>0</v>
      </c>
      <c r="Y66" s="130">
        <v>0</v>
      </c>
      <c r="Z66" s="130">
        <v>0</v>
      </c>
      <c r="AA66" s="130">
        <v>0</v>
      </c>
      <c r="AB66" s="130">
        <v>0</v>
      </c>
      <c r="AC66" s="130">
        <v>0</v>
      </c>
      <c r="AD66" s="130">
        <v>0</v>
      </c>
      <c r="AE66" s="130">
        <v>0</v>
      </c>
      <c r="AF66" s="130">
        <v>0</v>
      </c>
      <c r="AG66" s="130">
        <v>0</v>
      </c>
      <c r="AH66" s="130">
        <v>0</v>
      </c>
      <c r="AI66" s="130">
        <v>0</v>
      </c>
      <c r="AJ66" s="130">
        <v>0</v>
      </c>
      <c r="AK66" s="130">
        <v>0</v>
      </c>
      <c r="AL66" s="130">
        <v>0</v>
      </c>
      <c r="AM66" s="130">
        <v>0</v>
      </c>
      <c r="AN66" s="130">
        <v>0</v>
      </c>
      <c r="AO66" s="130">
        <v>0</v>
      </c>
      <c r="AP66" s="130">
        <v>0</v>
      </c>
      <c r="AQ66" s="130">
        <v>0</v>
      </c>
      <c r="AR66" s="130">
        <v>0</v>
      </c>
      <c r="AS66" s="130">
        <v>0</v>
      </c>
      <c r="AT66" s="130">
        <v>0</v>
      </c>
    </row>
    <row r="67" spans="1:46" ht="75" x14ac:dyDescent="0.25">
      <c r="A67" s="164" t="s">
        <v>582</v>
      </c>
      <c r="B67" s="88" t="str">
        <f>'2'!B66</f>
        <v>Реконструкция ТП 3801-4, Гурьевский р-н, пос. М. Исаково, ул. Гурьевская 2/6 для увеличения разрешенной мощности до 0,7 МВт</v>
      </c>
      <c r="C67" s="165" t="s">
        <v>594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30">
        <v>0</v>
      </c>
      <c r="T67" s="130">
        <v>0</v>
      </c>
      <c r="U67" s="130">
        <v>0</v>
      </c>
      <c r="V67" s="130">
        <v>0</v>
      </c>
      <c r="W67" s="130">
        <v>0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0">
        <v>0</v>
      </c>
      <c r="AJ67" s="130">
        <v>0</v>
      </c>
      <c r="AK67" s="130">
        <v>0</v>
      </c>
      <c r="AL67" s="130">
        <v>0</v>
      </c>
      <c r="AM67" s="130">
        <v>0</v>
      </c>
      <c r="AN67" s="130">
        <v>0</v>
      </c>
      <c r="AO67" s="130">
        <v>0</v>
      </c>
      <c r="AP67" s="130">
        <v>0</v>
      </c>
      <c r="AQ67" s="130">
        <v>0</v>
      </c>
      <c r="AR67" s="130">
        <v>0</v>
      </c>
      <c r="AS67" s="130">
        <v>0</v>
      </c>
      <c r="AT67" s="130">
        <v>0</v>
      </c>
    </row>
    <row r="68" spans="1:46" ht="75" x14ac:dyDescent="0.25">
      <c r="A68" s="164" t="s">
        <v>583</v>
      </c>
      <c r="B68" s="88" t="str">
        <f>'2'!B67</f>
        <v>Реконструкция ТП 55-01 г. Зеленоградск, ул. Тургенева, 1Б для увеличения разрешенной мощности до 0,67 МВт</v>
      </c>
      <c r="C68" s="165" t="s">
        <v>595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7">
        <v>0</v>
      </c>
      <c r="M68" s="127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30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>
        <v>0</v>
      </c>
      <c r="AE68" s="130">
        <v>0</v>
      </c>
      <c r="AF68" s="130">
        <v>0</v>
      </c>
      <c r="AG68" s="130">
        <v>0</v>
      </c>
      <c r="AH68" s="130">
        <v>0</v>
      </c>
      <c r="AI68" s="130">
        <v>0</v>
      </c>
      <c r="AJ68" s="130">
        <v>0</v>
      </c>
      <c r="AK68" s="130">
        <v>0</v>
      </c>
      <c r="AL68" s="130">
        <v>0</v>
      </c>
      <c r="AM68" s="130">
        <v>0</v>
      </c>
      <c r="AN68" s="130">
        <v>0</v>
      </c>
      <c r="AO68" s="130">
        <v>0</v>
      </c>
      <c r="AP68" s="130">
        <v>0</v>
      </c>
      <c r="AQ68" s="130">
        <v>0</v>
      </c>
      <c r="AR68" s="130">
        <v>0</v>
      </c>
      <c r="AS68" s="130">
        <v>0</v>
      </c>
      <c r="AT68" s="130">
        <v>0</v>
      </c>
    </row>
    <row r="69" spans="1:46" ht="75" x14ac:dyDescent="0.25">
      <c r="A69" s="164" t="s">
        <v>584</v>
      </c>
      <c r="B69" s="88" t="str">
        <f>'2'!B68</f>
        <v>Реконструкция КТП 65-15, Зеленоградский р-н, пос. Лесной, ул. Парковая, 15 для увеличения разрешенной мощности до 0,46 МВт</v>
      </c>
      <c r="C69" s="165" t="s">
        <v>596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</row>
    <row r="70" spans="1:46" ht="56.25" x14ac:dyDescent="0.25">
      <c r="A70" s="164" t="s">
        <v>585</v>
      </c>
      <c r="B70" s="88" t="str">
        <f>'2'!B69</f>
        <v>Реконструкция КТП-544 г. Калининград, Советский пр-кт, 50 для увеличения разрешенной мощности до 1,02 МВт</v>
      </c>
      <c r="C70" s="165" t="s">
        <v>597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30">
        <v>0</v>
      </c>
      <c r="T70" s="130">
        <v>0</v>
      </c>
      <c r="U70" s="130">
        <v>0</v>
      </c>
      <c r="V70" s="130">
        <v>0</v>
      </c>
      <c r="W70" s="130">
        <v>0</v>
      </c>
      <c r="X70" s="130">
        <v>0</v>
      </c>
      <c r="Y70" s="130">
        <v>0</v>
      </c>
      <c r="Z70" s="130">
        <v>0</v>
      </c>
      <c r="AA70" s="130">
        <v>0</v>
      </c>
      <c r="AB70" s="130">
        <v>0</v>
      </c>
      <c r="AC70" s="130">
        <v>0</v>
      </c>
      <c r="AD70" s="130">
        <v>0</v>
      </c>
      <c r="AE70" s="130">
        <v>0</v>
      </c>
      <c r="AF70" s="130">
        <v>0</v>
      </c>
      <c r="AG70" s="130">
        <v>0</v>
      </c>
      <c r="AH70" s="130">
        <v>0</v>
      </c>
      <c r="AI70" s="130">
        <v>0</v>
      </c>
      <c r="AJ70" s="130">
        <v>0</v>
      </c>
      <c r="AK70" s="130">
        <v>0</v>
      </c>
      <c r="AL70" s="130">
        <v>0</v>
      </c>
      <c r="AM70" s="130">
        <v>0</v>
      </c>
      <c r="AN70" s="130">
        <v>0</v>
      </c>
      <c r="AO70" s="130">
        <v>0</v>
      </c>
      <c r="AP70" s="130">
        <v>0</v>
      </c>
      <c r="AQ70" s="130">
        <v>0</v>
      </c>
      <c r="AR70" s="130">
        <v>0</v>
      </c>
      <c r="AS70" s="130">
        <v>0</v>
      </c>
      <c r="AT70" s="130">
        <v>0</v>
      </c>
    </row>
    <row r="71" spans="1:46" ht="56.25" x14ac:dyDescent="0.25">
      <c r="A71" s="164" t="s">
        <v>586</v>
      </c>
      <c r="B71" s="88" t="str">
        <f>'2'!B70</f>
        <v>Реконструкция КТП-224 г. Калининград, ул. Родникова, 24 для увеличения разрешенной мощности 0,5 МВт</v>
      </c>
      <c r="C71" s="165" t="s">
        <v>598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</row>
    <row r="72" spans="1:46" ht="56.25" x14ac:dyDescent="0.25">
      <c r="A72" s="164" t="s">
        <v>599</v>
      </c>
      <c r="B72" s="88" t="str">
        <f>'2'!B71</f>
        <v>Реконструкция КТП-239 г. Калининград, ул. Верхние поля, 6 для увеличения разрешенной мощности до 0,9 МВт</v>
      </c>
      <c r="C72" s="165" t="s">
        <v>602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30">
        <v>0</v>
      </c>
      <c r="T72" s="130">
        <v>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  <c r="AD72" s="130">
        <v>0</v>
      </c>
      <c r="AE72" s="130">
        <v>0</v>
      </c>
      <c r="AF72" s="130">
        <v>0</v>
      </c>
      <c r="AG72" s="130">
        <v>0</v>
      </c>
      <c r="AH72" s="130">
        <v>0</v>
      </c>
      <c r="AI72" s="130">
        <v>0</v>
      </c>
      <c r="AJ72" s="130">
        <v>0</v>
      </c>
      <c r="AK72" s="130">
        <v>0</v>
      </c>
      <c r="AL72" s="130">
        <v>0</v>
      </c>
      <c r="AM72" s="130">
        <v>0</v>
      </c>
      <c r="AN72" s="130">
        <v>0</v>
      </c>
      <c r="AO72" s="130">
        <v>0</v>
      </c>
      <c r="AP72" s="130">
        <v>0</v>
      </c>
      <c r="AQ72" s="130">
        <v>0</v>
      </c>
      <c r="AR72" s="130">
        <v>0</v>
      </c>
      <c r="AS72" s="130">
        <v>0</v>
      </c>
      <c r="AT72" s="130">
        <v>0</v>
      </c>
    </row>
    <row r="73" spans="1:46" ht="56.25" x14ac:dyDescent="0.25">
      <c r="A73" s="164" t="s">
        <v>600</v>
      </c>
      <c r="B73" s="88" t="str">
        <f>'2'!B72</f>
        <v>Реконструкция ТП 64-4, г. Пионерский, ул. Рабочая, 20 А для увеличения разрешенной мощности до 0,31 МВт</v>
      </c>
      <c r="C73" s="165" t="s">
        <v>603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>
        <v>0</v>
      </c>
      <c r="AE73" s="130">
        <v>0</v>
      </c>
      <c r="AF73" s="130">
        <v>0</v>
      </c>
      <c r="AG73" s="130">
        <v>0</v>
      </c>
      <c r="AH73" s="130">
        <v>0</v>
      </c>
      <c r="AI73" s="130">
        <v>0</v>
      </c>
      <c r="AJ73" s="130">
        <v>0</v>
      </c>
      <c r="AK73" s="130">
        <v>0</v>
      </c>
      <c r="AL73" s="130">
        <v>0</v>
      </c>
      <c r="AM73" s="130">
        <v>0</v>
      </c>
      <c r="AN73" s="130">
        <v>0</v>
      </c>
      <c r="AO73" s="130">
        <v>0</v>
      </c>
      <c r="AP73" s="130">
        <v>0</v>
      </c>
      <c r="AQ73" s="130">
        <v>0</v>
      </c>
      <c r="AR73" s="130">
        <v>0</v>
      </c>
      <c r="AS73" s="130">
        <v>0</v>
      </c>
      <c r="AT73" s="130">
        <v>0</v>
      </c>
    </row>
    <row r="74" spans="1:46" ht="75" x14ac:dyDescent="0.25">
      <c r="A74" s="164" t="s">
        <v>601</v>
      </c>
      <c r="B74" s="88" t="str">
        <f>'2'!B73</f>
        <v>Реконструкция ТП 181-02, Багратионовский район, пос. Ветрово для увеличения разрешенной мощности до 0,23 МВт</v>
      </c>
      <c r="C74" s="165" t="s">
        <v>604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30">
        <v>0</v>
      </c>
      <c r="T74" s="130">
        <v>0</v>
      </c>
      <c r="U74" s="130">
        <v>0</v>
      </c>
      <c r="V74" s="130">
        <v>0</v>
      </c>
      <c r="W74" s="130">
        <v>0</v>
      </c>
      <c r="X74" s="130">
        <v>0</v>
      </c>
      <c r="Y74" s="130">
        <v>0</v>
      </c>
      <c r="Z74" s="130">
        <v>0</v>
      </c>
      <c r="AA74" s="130">
        <v>0</v>
      </c>
      <c r="AB74" s="130">
        <v>0</v>
      </c>
      <c r="AC74" s="130">
        <v>0</v>
      </c>
      <c r="AD74" s="130">
        <v>0</v>
      </c>
      <c r="AE74" s="130">
        <v>0</v>
      </c>
      <c r="AF74" s="130">
        <v>0</v>
      </c>
      <c r="AG74" s="130">
        <v>0</v>
      </c>
      <c r="AH74" s="130">
        <v>0</v>
      </c>
      <c r="AI74" s="130">
        <v>0</v>
      </c>
      <c r="AJ74" s="130">
        <v>0</v>
      </c>
      <c r="AK74" s="130">
        <v>0</v>
      </c>
      <c r="AL74" s="130">
        <v>0</v>
      </c>
      <c r="AM74" s="130">
        <v>0</v>
      </c>
      <c r="AN74" s="130">
        <v>0</v>
      </c>
      <c r="AO74" s="130">
        <v>0</v>
      </c>
      <c r="AP74" s="130">
        <v>0</v>
      </c>
      <c r="AQ74" s="130">
        <v>0</v>
      </c>
      <c r="AR74" s="130">
        <v>0</v>
      </c>
      <c r="AS74" s="130">
        <v>0</v>
      </c>
      <c r="AT74" s="130">
        <v>0</v>
      </c>
    </row>
    <row r="75" spans="1:46" ht="56.25" x14ac:dyDescent="0.25">
      <c r="A75" s="164" t="s">
        <v>623</v>
      </c>
      <c r="B75" s="88" t="s">
        <v>644</v>
      </c>
      <c r="C75" s="165" t="s">
        <v>631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27">
        <v>0</v>
      </c>
      <c r="AF75" s="127">
        <v>0</v>
      </c>
      <c r="AG75" s="127">
        <v>0</v>
      </c>
      <c r="AH75" s="127">
        <v>0</v>
      </c>
      <c r="AI75" s="127">
        <v>0</v>
      </c>
      <c r="AJ75" s="127">
        <v>0</v>
      </c>
      <c r="AK75" s="127">
        <v>0</v>
      </c>
      <c r="AL75" s="127">
        <v>0</v>
      </c>
      <c r="AM75" s="127">
        <v>0</v>
      </c>
      <c r="AN75" s="127">
        <v>0</v>
      </c>
      <c r="AO75" s="127">
        <v>0</v>
      </c>
      <c r="AP75" s="127">
        <v>0</v>
      </c>
      <c r="AQ75" s="127">
        <v>0</v>
      </c>
      <c r="AR75" s="127">
        <v>0</v>
      </c>
      <c r="AS75" s="127">
        <v>0</v>
      </c>
      <c r="AT75" s="127">
        <v>0</v>
      </c>
    </row>
    <row r="76" spans="1:46" ht="56.25" x14ac:dyDescent="0.25">
      <c r="A76" s="164" t="s">
        <v>624</v>
      </c>
      <c r="B76" s="88" t="s">
        <v>641</v>
      </c>
      <c r="C76" s="165" t="s">
        <v>632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</v>
      </c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>
        <v>0</v>
      </c>
      <c r="AA76" s="127">
        <v>0</v>
      </c>
      <c r="AB76" s="127">
        <v>0</v>
      </c>
      <c r="AC76" s="127">
        <v>0</v>
      </c>
      <c r="AD76" s="127">
        <v>0</v>
      </c>
      <c r="AE76" s="127">
        <v>0</v>
      </c>
      <c r="AF76" s="127">
        <v>0</v>
      </c>
      <c r="AG76" s="127">
        <v>0</v>
      </c>
      <c r="AH76" s="127">
        <v>0</v>
      </c>
      <c r="AI76" s="127">
        <v>0</v>
      </c>
      <c r="AJ76" s="127">
        <v>0</v>
      </c>
      <c r="AK76" s="127">
        <v>0</v>
      </c>
      <c r="AL76" s="127">
        <v>0</v>
      </c>
      <c r="AM76" s="127">
        <v>0</v>
      </c>
      <c r="AN76" s="127">
        <v>0</v>
      </c>
      <c r="AO76" s="127">
        <v>0</v>
      </c>
      <c r="AP76" s="127">
        <v>0</v>
      </c>
      <c r="AQ76" s="127">
        <v>0</v>
      </c>
      <c r="AR76" s="127">
        <v>0</v>
      </c>
      <c r="AS76" s="127">
        <v>0</v>
      </c>
      <c r="AT76" s="127">
        <v>0</v>
      </c>
    </row>
    <row r="77" spans="1:46" ht="56.25" x14ac:dyDescent="0.25">
      <c r="A77" s="164" t="s">
        <v>625</v>
      </c>
      <c r="B77" s="88" t="s">
        <v>639</v>
      </c>
      <c r="C77" s="165" t="s">
        <v>633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7">
        <v>0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127">
        <v>0</v>
      </c>
      <c r="AC77" s="127">
        <v>0</v>
      </c>
      <c r="AD77" s="127">
        <v>0</v>
      </c>
      <c r="AE77" s="127">
        <v>0</v>
      </c>
      <c r="AF77" s="127">
        <v>0</v>
      </c>
      <c r="AG77" s="127">
        <v>0</v>
      </c>
      <c r="AH77" s="127">
        <v>0</v>
      </c>
      <c r="AI77" s="127">
        <v>0</v>
      </c>
      <c r="AJ77" s="127">
        <v>0</v>
      </c>
      <c r="AK77" s="127">
        <v>0</v>
      </c>
      <c r="AL77" s="127">
        <v>0</v>
      </c>
      <c r="AM77" s="127">
        <v>0</v>
      </c>
      <c r="AN77" s="127">
        <v>0</v>
      </c>
      <c r="AO77" s="127">
        <v>0</v>
      </c>
      <c r="AP77" s="127">
        <v>0</v>
      </c>
      <c r="AQ77" s="127">
        <v>0</v>
      </c>
      <c r="AR77" s="127">
        <v>0</v>
      </c>
      <c r="AS77" s="127">
        <v>0</v>
      </c>
      <c r="AT77" s="127">
        <v>0</v>
      </c>
    </row>
    <row r="78" spans="1:46" ht="56.25" x14ac:dyDescent="0.25">
      <c r="A78" s="164" t="s">
        <v>626</v>
      </c>
      <c r="B78" s="88" t="s">
        <v>645</v>
      </c>
      <c r="C78" s="165" t="s">
        <v>634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7">
        <v>0</v>
      </c>
      <c r="AF78" s="127">
        <v>0</v>
      </c>
      <c r="AG78" s="127">
        <v>0</v>
      </c>
      <c r="AH78" s="127">
        <v>0</v>
      </c>
      <c r="AI78" s="127">
        <v>0</v>
      </c>
      <c r="AJ78" s="127">
        <v>0</v>
      </c>
      <c r="AK78" s="127">
        <v>0</v>
      </c>
      <c r="AL78" s="127">
        <v>0</v>
      </c>
      <c r="AM78" s="127">
        <v>0</v>
      </c>
      <c r="AN78" s="127">
        <v>0</v>
      </c>
      <c r="AO78" s="127">
        <v>0</v>
      </c>
      <c r="AP78" s="127">
        <v>0</v>
      </c>
      <c r="AQ78" s="127">
        <v>0</v>
      </c>
      <c r="AR78" s="127">
        <v>0</v>
      </c>
      <c r="AS78" s="127">
        <v>0</v>
      </c>
      <c r="AT78" s="127">
        <v>0</v>
      </c>
    </row>
    <row r="79" spans="1:46" ht="56.25" x14ac:dyDescent="0.25">
      <c r="A79" s="164" t="s">
        <v>627</v>
      </c>
      <c r="B79" s="88" t="s">
        <v>642</v>
      </c>
      <c r="C79" s="165" t="s">
        <v>635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0</v>
      </c>
      <c r="AA79" s="127">
        <v>0</v>
      </c>
      <c r="AB79" s="127">
        <v>0</v>
      </c>
      <c r="AC79" s="127">
        <v>0</v>
      </c>
      <c r="AD79" s="127">
        <v>0</v>
      </c>
      <c r="AE79" s="127">
        <v>0</v>
      </c>
      <c r="AF79" s="127">
        <v>0</v>
      </c>
      <c r="AG79" s="127">
        <v>0</v>
      </c>
      <c r="AH79" s="127">
        <v>0</v>
      </c>
      <c r="AI79" s="127">
        <v>0</v>
      </c>
      <c r="AJ79" s="127">
        <v>0</v>
      </c>
      <c r="AK79" s="127">
        <v>0</v>
      </c>
      <c r="AL79" s="127">
        <v>0</v>
      </c>
      <c r="AM79" s="127">
        <v>0</v>
      </c>
      <c r="AN79" s="127">
        <v>0</v>
      </c>
      <c r="AO79" s="127">
        <v>0</v>
      </c>
      <c r="AP79" s="127">
        <v>0</v>
      </c>
      <c r="AQ79" s="127">
        <v>0</v>
      </c>
      <c r="AR79" s="127">
        <v>0</v>
      </c>
      <c r="AS79" s="127">
        <v>0</v>
      </c>
      <c r="AT79" s="127">
        <v>0</v>
      </c>
    </row>
    <row r="80" spans="1:46" ht="56.25" x14ac:dyDescent="0.25">
      <c r="A80" s="164" t="s">
        <v>628</v>
      </c>
      <c r="B80" s="88" t="s">
        <v>643</v>
      </c>
      <c r="C80" s="165" t="s">
        <v>636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7">
        <v>0</v>
      </c>
      <c r="W80" s="127">
        <v>0</v>
      </c>
      <c r="X80" s="127">
        <v>0</v>
      </c>
      <c r="Y80" s="127">
        <v>0</v>
      </c>
      <c r="Z80" s="127">
        <v>0</v>
      </c>
      <c r="AA80" s="127">
        <v>0</v>
      </c>
      <c r="AB80" s="127">
        <v>0</v>
      </c>
      <c r="AC80" s="127">
        <v>0</v>
      </c>
      <c r="AD80" s="127">
        <v>0</v>
      </c>
      <c r="AE80" s="127">
        <v>0</v>
      </c>
      <c r="AF80" s="127">
        <v>0</v>
      </c>
      <c r="AG80" s="127">
        <v>0</v>
      </c>
      <c r="AH80" s="127">
        <v>0</v>
      </c>
      <c r="AI80" s="127">
        <v>0</v>
      </c>
      <c r="AJ80" s="127">
        <v>0</v>
      </c>
      <c r="AK80" s="127">
        <v>0</v>
      </c>
      <c r="AL80" s="127">
        <v>0</v>
      </c>
      <c r="AM80" s="127">
        <v>0</v>
      </c>
      <c r="AN80" s="127">
        <v>0</v>
      </c>
      <c r="AO80" s="127">
        <v>0</v>
      </c>
      <c r="AP80" s="127">
        <v>0</v>
      </c>
      <c r="AQ80" s="127">
        <v>0</v>
      </c>
      <c r="AR80" s="127">
        <v>0</v>
      </c>
      <c r="AS80" s="127">
        <v>0</v>
      </c>
      <c r="AT80" s="127">
        <v>0</v>
      </c>
    </row>
    <row r="81" spans="1:46" ht="75" x14ac:dyDescent="0.25">
      <c r="A81" s="164" t="s">
        <v>629</v>
      </c>
      <c r="B81" s="88" t="s">
        <v>640</v>
      </c>
      <c r="C81" s="165" t="s">
        <v>637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0</v>
      </c>
      <c r="AA81" s="127">
        <v>0</v>
      </c>
      <c r="AB81" s="127">
        <v>0</v>
      </c>
      <c r="AC81" s="127">
        <v>0</v>
      </c>
      <c r="AD81" s="127">
        <v>0</v>
      </c>
      <c r="AE81" s="127">
        <v>0</v>
      </c>
      <c r="AF81" s="127">
        <v>0</v>
      </c>
      <c r="AG81" s="127">
        <v>0</v>
      </c>
      <c r="AH81" s="127">
        <v>0</v>
      </c>
      <c r="AI81" s="127">
        <v>0</v>
      </c>
      <c r="AJ81" s="127">
        <v>0</v>
      </c>
      <c r="AK81" s="127">
        <v>0</v>
      </c>
      <c r="AL81" s="127">
        <v>0</v>
      </c>
      <c r="AM81" s="127">
        <v>0</v>
      </c>
      <c r="AN81" s="127">
        <v>0</v>
      </c>
      <c r="AO81" s="127">
        <v>0</v>
      </c>
      <c r="AP81" s="127">
        <v>0</v>
      </c>
      <c r="AQ81" s="127">
        <v>0</v>
      </c>
      <c r="AR81" s="127">
        <v>0</v>
      </c>
      <c r="AS81" s="127">
        <v>0</v>
      </c>
      <c r="AT81" s="127">
        <v>0</v>
      </c>
    </row>
    <row r="82" spans="1:46" ht="56.25" x14ac:dyDescent="0.25">
      <c r="A82" s="164" t="s">
        <v>630</v>
      </c>
      <c r="B82" s="88" t="s">
        <v>646</v>
      </c>
      <c r="C82" s="165" t="s">
        <v>638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7">
        <v>0</v>
      </c>
      <c r="W82" s="127">
        <v>0</v>
      </c>
      <c r="X82" s="127">
        <v>0</v>
      </c>
      <c r="Y82" s="127">
        <v>0</v>
      </c>
      <c r="Z82" s="127">
        <v>0</v>
      </c>
      <c r="AA82" s="127">
        <v>0</v>
      </c>
      <c r="AB82" s="127">
        <v>0</v>
      </c>
      <c r="AC82" s="127">
        <v>0</v>
      </c>
      <c r="AD82" s="127">
        <v>0</v>
      </c>
      <c r="AE82" s="127">
        <v>0</v>
      </c>
      <c r="AF82" s="127">
        <v>0</v>
      </c>
      <c r="AG82" s="127">
        <v>0</v>
      </c>
      <c r="AH82" s="127">
        <v>0</v>
      </c>
      <c r="AI82" s="127">
        <v>0</v>
      </c>
      <c r="AJ82" s="127">
        <v>0</v>
      </c>
      <c r="AK82" s="127">
        <v>0</v>
      </c>
      <c r="AL82" s="127">
        <v>0</v>
      </c>
      <c r="AM82" s="127">
        <v>0</v>
      </c>
      <c r="AN82" s="127">
        <v>0</v>
      </c>
      <c r="AO82" s="127">
        <v>0</v>
      </c>
      <c r="AP82" s="127">
        <v>0</v>
      </c>
      <c r="AQ82" s="127">
        <v>0</v>
      </c>
      <c r="AR82" s="127">
        <v>0</v>
      </c>
      <c r="AS82" s="127">
        <v>0</v>
      </c>
      <c r="AT82" s="127">
        <v>0</v>
      </c>
    </row>
    <row r="83" spans="1:46" ht="47.25" x14ac:dyDescent="0.25">
      <c r="A83" s="19" t="s">
        <v>22</v>
      </c>
      <c r="B83" s="39" t="s">
        <v>83</v>
      </c>
      <c r="C83" s="13" t="s">
        <v>113</v>
      </c>
      <c r="D83" s="15">
        <f>D84</f>
        <v>0</v>
      </c>
      <c r="E83" s="15">
        <f t="shared" ref="E83:R83" si="8">E84</f>
        <v>0</v>
      </c>
      <c r="F83" s="15">
        <f t="shared" si="8"/>
        <v>1.2096</v>
      </c>
      <c r="G83" s="15">
        <f t="shared" si="8"/>
        <v>0</v>
      </c>
      <c r="H83" s="15">
        <f t="shared" si="8"/>
        <v>0</v>
      </c>
      <c r="I83" s="15">
        <f t="shared" si="8"/>
        <v>0</v>
      </c>
      <c r="J83" s="15">
        <f t="shared" si="8"/>
        <v>0</v>
      </c>
      <c r="K83" s="15">
        <f t="shared" si="8"/>
        <v>0</v>
      </c>
      <c r="L83" s="15">
        <f t="shared" si="8"/>
        <v>0</v>
      </c>
      <c r="M83" s="15">
        <f t="shared" si="8"/>
        <v>0</v>
      </c>
      <c r="N83" s="15">
        <f>N84</f>
        <v>0</v>
      </c>
      <c r="O83" s="15">
        <f t="shared" si="8"/>
        <v>0</v>
      </c>
      <c r="P83" s="15">
        <f t="shared" si="8"/>
        <v>0</v>
      </c>
      <c r="Q83" s="15">
        <f t="shared" si="8"/>
        <v>0</v>
      </c>
      <c r="R83" s="15">
        <f t="shared" si="8"/>
        <v>1.26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</row>
    <row r="84" spans="1:46" ht="75" x14ac:dyDescent="0.25">
      <c r="A84" s="168" t="s">
        <v>22</v>
      </c>
      <c r="B84" s="92" t="s">
        <v>574</v>
      </c>
      <c r="C84" s="136" t="s">
        <v>502</v>
      </c>
      <c r="D84" s="127">
        <v>0</v>
      </c>
      <c r="E84" s="127">
        <v>0</v>
      </c>
      <c r="F84" s="127">
        <f>630*2*0.96/1000</f>
        <v>1.2096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7">
        <v>0</v>
      </c>
      <c r="P84" s="127">
        <v>0</v>
      </c>
      <c r="Q84" s="127">
        <v>0</v>
      </c>
      <c r="R84" s="82">
        <f>630*2/1000</f>
        <v>1.26</v>
      </c>
      <c r="S84" s="82">
        <v>0</v>
      </c>
      <c r="T84" s="82">
        <v>0</v>
      </c>
      <c r="U84" s="138">
        <v>0</v>
      </c>
      <c r="V84" s="138">
        <v>0</v>
      </c>
      <c r="W84" s="138">
        <v>0</v>
      </c>
      <c r="X84" s="138">
        <v>0</v>
      </c>
      <c r="Y84" s="138">
        <v>0</v>
      </c>
      <c r="Z84" s="138">
        <v>0</v>
      </c>
      <c r="AA84" s="138">
        <v>0</v>
      </c>
      <c r="AB84" s="138">
        <v>0</v>
      </c>
      <c r="AC84" s="138">
        <v>0</v>
      </c>
      <c r="AD84" s="138">
        <v>0</v>
      </c>
      <c r="AE84" s="138">
        <v>0</v>
      </c>
      <c r="AF84" s="138">
        <v>0</v>
      </c>
      <c r="AG84" s="138">
        <v>0</v>
      </c>
      <c r="AH84" s="138">
        <v>0</v>
      </c>
      <c r="AI84" s="138">
        <v>0</v>
      </c>
      <c r="AJ84" s="138">
        <v>0</v>
      </c>
      <c r="AK84" s="138">
        <v>0</v>
      </c>
      <c r="AL84" s="138">
        <v>0</v>
      </c>
      <c r="AM84" s="138">
        <v>0</v>
      </c>
      <c r="AN84" s="138">
        <v>0</v>
      </c>
      <c r="AO84" s="138">
        <v>0</v>
      </c>
      <c r="AP84" s="138">
        <v>0</v>
      </c>
      <c r="AQ84" s="138">
        <v>0</v>
      </c>
      <c r="AR84" s="138">
        <v>0</v>
      </c>
      <c r="AS84" s="138">
        <v>0</v>
      </c>
      <c r="AT84" s="138">
        <v>0</v>
      </c>
    </row>
    <row r="85" spans="1:46" ht="47.25" x14ac:dyDescent="0.25">
      <c r="A85" s="19" t="s">
        <v>7</v>
      </c>
      <c r="B85" s="39" t="s">
        <v>84</v>
      </c>
      <c r="C85" s="8" t="s">
        <v>113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40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</row>
    <row r="86" spans="1:46" ht="31.5" x14ac:dyDescent="0.25">
      <c r="A86" s="8" t="s">
        <v>27</v>
      </c>
      <c r="B86" s="39" t="s">
        <v>85</v>
      </c>
      <c r="C86" s="8" t="s">
        <v>113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</row>
    <row r="87" spans="1:46" ht="31.5" x14ac:dyDescent="0.25">
      <c r="A87" s="8" t="s">
        <v>35</v>
      </c>
      <c r="B87" s="39" t="s">
        <v>86</v>
      </c>
      <c r="C87" s="8" t="s">
        <v>113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0">
        <v>0</v>
      </c>
      <c r="AL87" s="40">
        <v>0</v>
      </c>
      <c r="AM87" s="40">
        <v>0</v>
      </c>
      <c r="AN87" s="40">
        <v>0</v>
      </c>
      <c r="AO87" s="40">
        <v>0</v>
      </c>
      <c r="AP87" s="40">
        <v>0</v>
      </c>
      <c r="AQ87" s="40">
        <v>0</v>
      </c>
      <c r="AR87" s="40">
        <v>0</v>
      </c>
      <c r="AS87" s="40">
        <v>0</v>
      </c>
      <c r="AT87" s="40">
        <v>0</v>
      </c>
    </row>
    <row r="88" spans="1:46" ht="31.5" x14ac:dyDescent="0.25">
      <c r="A88" s="19" t="s">
        <v>8</v>
      </c>
      <c r="B88" s="39" t="s">
        <v>92</v>
      </c>
      <c r="C88" s="8" t="s">
        <v>113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40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63">
        <v>0</v>
      </c>
      <c r="AP88" s="15">
        <v>0</v>
      </c>
      <c r="AQ88" s="163">
        <v>0</v>
      </c>
      <c r="AR88" s="15">
        <v>0</v>
      </c>
      <c r="AS88" s="15">
        <v>0</v>
      </c>
      <c r="AT88" s="15">
        <v>0</v>
      </c>
    </row>
    <row r="89" spans="1:46" ht="31.5" x14ac:dyDescent="0.25">
      <c r="A89" s="8" t="s">
        <v>24</v>
      </c>
      <c r="B89" s="39" t="s">
        <v>93</v>
      </c>
      <c r="C89" s="8" t="s">
        <v>113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15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0">
        <v>0</v>
      </c>
      <c r="AL89" s="40">
        <v>0</v>
      </c>
      <c r="AM89" s="40">
        <v>0</v>
      </c>
      <c r="AN89" s="40">
        <v>0</v>
      </c>
      <c r="AO89" s="163">
        <v>0</v>
      </c>
      <c r="AP89" s="40">
        <v>0</v>
      </c>
      <c r="AQ89" s="163">
        <v>0</v>
      </c>
      <c r="AR89" s="40">
        <v>0</v>
      </c>
      <c r="AS89" s="40">
        <v>0</v>
      </c>
      <c r="AT89" s="40">
        <v>0</v>
      </c>
    </row>
    <row r="90" spans="1:46" ht="31.5" x14ac:dyDescent="0.25">
      <c r="A90" s="19" t="s">
        <v>25</v>
      </c>
      <c r="B90" s="39" t="s">
        <v>94</v>
      </c>
      <c r="C90" s="13" t="s">
        <v>113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0">
        <v>0</v>
      </c>
      <c r="AL90" s="40">
        <v>0</v>
      </c>
      <c r="AM90" s="40">
        <v>0</v>
      </c>
      <c r="AN90" s="40">
        <v>0</v>
      </c>
      <c r="AO90" s="40">
        <v>0</v>
      </c>
      <c r="AP90" s="40">
        <v>0</v>
      </c>
      <c r="AQ90" s="40">
        <v>0</v>
      </c>
      <c r="AR90" s="40">
        <v>0</v>
      </c>
      <c r="AS90" s="40">
        <v>0</v>
      </c>
      <c r="AT90" s="40">
        <v>0</v>
      </c>
    </row>
    <row r="91" spans="1:46" ht="31.5" x14ac:dyDescent="0.25">
      <c r="A91" s="8" t="s">
        <v>26</v>
      </c>
      <c r="B91" s="39" t="s">
        <v>95</v>
      </c>
      <c r="C91" s="8" t="s">
        <v>113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0">
        <v>0</v>
      </c>
      <c r="X91" s="40">
        <v>0</v>
      </c>
      <c r="Y91" s="40">
        <v>0</v>
      </c>
      <c r="Z91" s="40">
        <v>0</v>
      </c>
      <c r="AA91" s="40">
        <v>0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0">
        <v>0</v>
      </c>
      <c r="AL91" s="40">
        <v>0</v>
      </c>
      <c r="AM91" s="40">
        <v>0</v>
      </c>
      <c r="AN91" s="40">
        <v>0</v>
      </c>
      <c r="AO91" s="40">
        <v>0</v>
      </c>
      <c r="AP91" s="40">
        <v>0</v>
      </c>
      <c r="AQ91" s="40">
        <v>0</v>
      </c>
      <c r="AR91" s="40">
        <v>0</v>
      </c>
      <c r="AS91" s="40">
        <v>0</v>
      </c>
      <c r="AT91" s="40">
        <v>0</v>
      </c>
    </row>
    <row r="92" spans="1:46" ht="31.5" x14ac:dyDescent="0.25">
      <c r="A92" s="8" t="s">
        <v>87</v>
      </c>
      <c r="B92" s="39" t="s">
        <v>96</v>
      </c>
      <c r="C92" s="8" t="s">
        <v>113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  <c r="AJ92" s="40">
        <v>0</v>
      </c>
      <c r="AK92" s="40">
        <v>0</v>
      </c>
      <c r="AL92" s="40">
        <v>0</v>
      </c>
      <c r="AM92" s="40">
        <v>0</v>
      </c>
      <c r="AN92" s="40">
        <v>0</v>
      </c>
      <c r="AO92" s="40">
        <v>0</v>
      </c>
      <c r="AP92" s="40">
        <v>0</v>
      </c>
      <c r="AQ92" s="40">
        <v>0</v>
      </c>
      <c r="AR92" s="40">
        <v>0</v>
      </c>
      <c r="AS92" s="40">
        <v>0</v>
      </c>
      <c r="AT92" s="40">
        <v>0</v>
      </c>
    </row>
    <row r="93" spans="1:46" ht="47.25" x14ac:dyDescent="0.25">
      <c r="A93" s="8" t="s">
        <v>88</v>
      </c>
      <c r="B93" s="39" t="s">
        <v>97</v>
      </c>
      <c r="C93" s="8" t="s">
        <v>113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40">
        <v>0</v>
      </c>
      <c r="AN93" s="40">
        <v>0</v>
      </c>
      <c r="AO93" s="40">
        <v>0</v>
      </c>
      <c r="AP93" s="40">
        <v>0</v>
      </c>
      <c r="AQ93" s="40">
        <v>0</v>
      </c>
      <c r="AR93" s="40">
        <v>0</v>
      </c>
      <c r="AS93" s="40">
        <v>0</v>
      </c>
      <c r="AT93" s="40">
        <v>0</v>
      </c>
    </row>
    <row r="94" spans="1:46" ht="47.25" x14ac:dyDescent="0.25">
      <c r="A94" s="8" t="s">
        <v>89</v>
      </c>
      <c r="B94" s="39" t="s">
        <v>98</v>
      </c>
      <c r="C94" s="8" t="s">
        <v>113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40">
        <v>0</v>
      </c>
      <c r="AB94" s="40"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0</v>
      </c>
      <c r="AM94" s="40">
        <v>0</v>
      </c>
      <c r="AN94" s="40">
        <v>0</v>
      </c>
      <c r="AO94" s="40">
        <v>0</v>
      </c>
      <c r="AP94" s="40">
        <v>0</v>
      </c>
      <c r="AQ94" s="40">
        <v>0</v>
      </c>
      <c r="AR94" s="40">
        <v>0</v>
      </c>
      <c r="AS94" s="40">
        <v>0</v>
      </c>
      <c r="AT94" s="40">
        <v>0</v>
      </c>
    </row>
    <row r="95" spans="1:46" ht="47.25" x14ac:dyDescent="0.25">
      <c r="A95" s="8" t="s">
        <v>90</v>
      </c>
      <c r="B95" s="39" t="s">
        <v>99</v>
      </c>
      <c r="C95" s="8" t="s">
        <v>113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0</v>
      </c>
      <c r="AT95" s="40">
        <v>0</v>
      </c>
    </row>
    <row r="96" spans="1:46" ht="47.25" x14ac:dyDescent="0.25">
      <c r="A96" s="8" t="s">
        <v>91</v>
      </c>
      <c r="B96" s="39" t="s">
        <v>100</v>
      </c>
      <c r="C96" s="8" t="s">
        <v>113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>
        <v>0</v>
      </c>
      <c r="W96" s="40">
        <v>0</v>
      </c>
      <c r="X96" s="40">
        <v>0</v>
      </c>
      <c r="Y96" s="40">
        <v>0</v>
      </c>
      <c r="Z96" s="40">
        <v>0</v>
      </c>
      <c r="AA96" s="40">
        <v>0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0">
        <v>0</v>
      </c>
      <c r="AL96" s="40">
        <v>0</v>
      </c>
      <c r="AM96" s="40">
        <v>0</v>
      </c>
      <c r="AN96" s="40">
        <v>0</v>
      </c>
      <c r="AO96" s="40">
        <v>0</v>
      </c>
      <c r="AP96" s="40">
        <v>0</v>
      </c>
      <c r="AQ96" s="40">
        <v>0</v>
      </c>
      <c r="AR96" s="40">
        <v>0</v>
      </c>
      <c r="AS96" s="40">
        <v>0</v>
      </c>
      <c r="AT96" s="40">
        <v>0</v>
      </c>
    </row>
    <row r="97" spans="1:46" ht="47.25" x14ac:dyDescent="0.25">
      <c r="A97" s="8" t="s">
        <v>17</v>
      </c>
      <c r="B97" s="39" t="s">
        <v>102</v>
      </c>
      <c r="C97" s="8" t="s">
        <v>113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  <c r="AQ97" s="40">
        <v>0</v>
      </c>
      <c r="AR97" s="40">
        <v>0</v>
      </c>
      <c r="AS97" s="40">
        <v>0</v>
      </c>
      <c r="AT97" s="40">
        <v>0</v>
      </c>
    </row>
    <row r="98" spans="1:46" ht="31.5" x14ac:dyDescent="0.25">
      <c r="A98" s="8" t="s">
        <v>101</v>
      </c>
      <c r="B98" s="39" t="s">
        <v>103</v>
      </c>
      <c r="C98" s="8" t="s">
        <v>113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0">
        <v>0</v>
      </c>
      <c r="AL98" s="40">
        <v>0</v>
      </c>
      <c r="AM98" s="40">
        <v>0</v>
      </c>
      <c r="AN98" s="40">
        <v>0</v>
      </c>
      <c r="AO98" s="40">
        <v>0</v>
      </c>
      <c r="AP98" s="40">
        <v>0</v>
      </c>
      <c r="AQ98" s="40">
        <v>0</v>
      </c>
      <c r="AR98" s="40">
        <v>0</v>
      </c>
      <c r="AS98" s="40">
        <v>0</v>
      </c>
      <c r="AT98" s="40">
        <v>0</v>
      </c>
    </row>
    <row r="99" spans="1:46" ht="47.25" x14ac:dyDescent="0.25">
      <c r="A99" s="8" t="s">
        <v>118</v>
      </c>
      <c r="B99" s="39" t="s">
        <v>117</v>
      </c>
      <c r="C99" s="8" t="s">
        <v>113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0">
        <v>0</v>
      </c>
      <c r="AL99" s="40">
        <v>0</v>
      </c>
      <c r="AM99" s="40">
        <v>0</v>
      </c>
      <c r="AN99" s="40">
        <v>0</v>
      </c>
      <c r="AO99" s="40">
        <v>0</v>
      </c>
      <c r="AP99" s="40">
        <v>0</v>
      </c>
      <c r="AQ99" s="40">
        <v>0</v>
      </c>
      <c r="AR99" s="40">
        <v>0</v>
      </c>
      <c r="AS99" s="40">
        <v>0</v>
      </c>
      <c r="AT99" s="40">
        <v>0</v>
      </c>
    </row>
    <row r="100" spans="1:46" ht="63" x14ac:dyDescent="0.25">
      <c r="A100" s="19" t="s">
        <v>9</v>
      </c>
      <c r="B100" s="39" t="s">
        <v>104</v>
      </c>
      <c r="C100" s="13" t="s">
        <v>113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0</v>
      </c>
      <c r="AK100" s="40">
        <v>0</v>
      </c>
      <c r="AL100" s="40">
        <v>0</v>
      </c>
      <c r="AM100" s="40">
        <v>0</v>
      </c>
      <c r="AN100" s="40">
        <v>0</v>
      </c>
      <c r="AO100" s="40">
        <v>0</v>
      </c>
      <c r="AP100" s="40">
        <v>0</v>
      </c>
      <c r="AQ100" s="40">
        <v>0</v>
      </c>
      <c r="AR100" s="40">
        <v>0</v>
      </c>
      <c r="AS100" s="40">
        <v>0</v>
      </c>
      <c r="AT100" s="40">
        <v>0</v>
      </c>
    </row>
    <row r="101" spans="1:46" ht="63" x14ac:dyDescent="0.25">
      <c r="A101" s="19" t="s">
        <v>10</v>
      </c>
      <c r="B101" s="39" t="s">
        <v>105</v>
      </c>
      <c r="C101" s="13" t="s">
        <v>113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0">
        <v>0</v>
      </c>
      <c r="AL101" s="40">
        <v>0</v>
      </c>
      <c r="AM101" s="40">
        <v>0</v>
      </c>
      <c r="AN101" s="40">
        <v>0</v>
      </c>
      <c r="AO101" s="40">
        <v>0</v>
      </c>
      <c r="AP101" s="40">
        <v>0</v>
      </c>
      <c r="AQ101" s="40">
        <v>0</v>
      </c>
      <c r="AR101" s="40">
        <v>0</v>
      </c>
      <c r="AS101" s="40">
        <v>0</v>
      </c>
      <c r="AT101" s="40">
        <v>0</v>
      </c>
    </row>
    <row r="102" spans="1:46" ht="47.25" x14ac:dyDescent="0.25">
      <c r="A102" s="19" t="s">
        <v>11</v>
      </c>
      <c r="B102" s="39" t="s">
        <v>106</v>
      </c>
      <c r="C102" s="13" t="s">
        <v>113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0</v>
      </c>
      <c r="AK102" s="40">
        <v>0</v>
      </c>
      <c r="AL102" s="40">
        <v>0</v>
      </c>
      <c r="AM102" s="40">
        <v>0</v>
      </c>
      <c r="AN102" s="40">
        <v>0</v>
      </c>
      <c r="AO102" s="40">
        <v>0</v>
      </c>
      <c r="AP102" s="40">
        <v>0</v>
      </c>
      <c r="AQ102" s="40">
        <v>0</v>
      </c>
      <c r="AR102" s="40">
        <v>0</v>
      </c>
      <c r="AS102" s="40">
        <v>0</v>
      </c>
      <c r="AT102" s="40">
        <v>0</v>
      </c>
    </row>
    <row r="103" spans="1:46" ht="31.5" x14ac:dyDescent="0.25">
      <c r="A103" s="19" t="s">
        <v>36</v>
      </c>
      <c r="B103" s="39" t="s">
        <v>107</v>
      </c>
      <c r="C103" s="13" t="s">
        <v>113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0.43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40">
        <v>0</v>
      </c>
      <c r="AM103" s="40">
        <v>0</v>
      </c>
      <c r="AN103" s="40">
        <v>0</v>
      </c>
      <c r="AO103" s="40">
        <v>0</v>
      </c>
      <c r="AP103" s="40">
        <v>0</v>
      </c>
      <c r="AQ103" s="40">
        <v>0</v>
      </c>
      <c r="AR103" s="40">
        <v>0</v>
      </c>
      <c r="AS103" s="40">
        <v>0</v>
      </c>
      <c r="AT103" s="40">
        <v>0</v>
      </c>
    </row>
    <row r="104" spans="1:46" ht="47.25" x14ac:dyDescent="0.25">
      <c r="A104" s="19" t="s">
        <v>29</v>
      </c>
      <c r="B104" s="39" t="s">
        <v>108</v>
      </c>
      <c r="C104" s="13" t="s">
        <v>113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40">
        <v>0</v>
      </c>
      <c r="AN104" s="40">
        <v>0</v>
      </c>
      <c r="AO104" s="40">
        <v>0</v>
      </c>
      <c r="AP104" s="40">
        <v>0</v>
      </c>
      <c r="AQ104" s="40">
        <v>0</v>
      </c>
      <c r="AR104" s="40">
        <v>0</v>
      </c>
      <c r="AS104" s="40">
        <v>0</v>
      </c>
      <c r="AT104" s="40">
        <v>0</v>
      </c>
    </row>
    <row r="105" spans="1:46" ht="37.5" x14ac:dyDescent="0.25">
      <c r="A105" s="19" t="s">
        <v>37</v>
      </c>
      <c r="B105" s="42" t="str">
        <f>'1'!B95</f>
        <v>Прочие инвестиционные проекты, всего, в том числе:</v>
      </c>
      <c r="C105" s="13" t="s">
        <v>113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0">
        <v>0</v>
      </c>
      <c r="AM105" s="40">
        <v>0</v>
      </c>
      <c r="AN105" s="40">
        <v>0</v>
      </c>
      <c r="AO105" s="40">
        <v>0</v>
      </c>
      <c r="AP105" s="40">
        <v>0</v>
      </c>
      <c r="AQ105" s="40">
        <v>0</v>
      </c>
      <c r="AR105" s="40">
        <v>0</v>
      </c>
      <c r="AS105" s="40">
        <v>0</v>
      </c>
      <c r="AT105" s="40">
        <v>0</v>
      </c>
    </row>
  </sheetData>
  <customSheetViews>
    <customSheetView guid="{FC68BDD2-F512-4524-8E29-BBFD503F0B23}" scale="55" fitToPage="1">
      <selection activeCell="J1" sqref="J1"/>
      <pageMargins left="0.70866141732283472" right="0.70866141732283472" top="0.74803149606299213" bottom="0.74803149606299213" header="0.31496062992125984" footer="0.31496062992125984"/>
      <pageSetup paperSize="8" scale="35" fitToHeight="2" orientation="landscape" r:id="rId1"/>
    </customSheetView>
  </customSheetViews>
  <mergeCells count="47">
    <mergeCell ref="AT12:AT14"/>
    <mergeCell ref="Y12:AB12"/>
    <mergeCell ref="A10:A12"/>
    <mergeCell ref="B10:B12"/>
    <mergeCell ref="C10:C12"/>
    <mergeCell ref="AQ12:AQ14"/>
    <mergeCell ref="AR12:AR14"/>
    <mergeCell ref="AS12:AS14"/>
    <mergeCell ref="AO12:AO14"/>
    <mergeCell ref="AP12:AP14"/>
    <mergeCell ref="AF12:AH12"/>
    <mergeCell ref="AF13:AH13"/>
    <mergeCell ref="V11:AI11"/>
    <mergeCell ref="K12:N12"/>
    <mergeCell ref="K13:N13"/>
    <mergeCell ref="O12:Q12"/>
    <mergeCell ref="A3:AT3"/>
    <mergeCell ref="A4:AT4"/>
    <mergeCell ref="A5:AT5"/>
    <mergeCell ref="A7:AT7"/>
    <mergeCell ref="A8:AT8"/>
    <mergeCell ref="O13:Q13"/>
    <mergeCell ref="D11:U11"/>
    <mergeCell ref="V12:X12"/>
    <mergeCell ref="V13:X13"/>
    <mergeCell ref="U12:U14"/>
    <mergeCell ref="T12:T14"/>
    <mergeCell ref="D12:G12"/>
    <mergeCell ref="H12:J12"/>
    <mergeCell ref="H13:J13"/>
    <mergeCell ref="D13:G13"/>
    <mergeCell ref="R12:R14"/>
    <mergeCell ref="S12:S14"/>
    <mergeCell ref="D10:AT10"/>
    <mergeCell ref="AJ11:AL11"/>
    <mergeCell ref="AM11:AN11"/>
    <mergeCell ref="AO11:AQ11"/>
    <mergeCell ref="AR11:AS11"/>
    <mergeCell ref="AN12:AN14"/>
    <mergeCell ref="Y13:AB13"/>
    <mergeCell ref="AC12:AE12"/>
    <mergeCell ref="AC13:AE13"/>
    <mergeCell ref="AI12:AI14"/>
    <mergeCell ref="AJ12:AJ14"/>
    <mergeCell ref="AK12:AK14"/>
    <mergeCell ref="AL12:AL14"/>
    <mergeCell ref="AM12:AM14"/>
  </mergeCells>
  <phoneticPr fontId="11" type="noConversion"/>
  <conditionalFormatting sqref="AO88:AO89 AQ88:AQ89">
    <cfRule type="cellIs" dxfId="4" priority="8" operator="notEqual">
      <formula>0</formula>
    </cfRule>
  </conditionalFormatting>
  <conditionalFormatting sqref="AO88:AO89">
    <cfRule type="cellIs" dxfId="3" priority="7" operator="greaterThan">
      <formula>0</formula>
    </cfRule>
  </conditionalFormatting>
  <conditionalFormatting sqref="AQ17">
    <cfRule type="cellIs" dxfId="2" priority="3" operator="greaterThan">
      <formula>0</formula>
    </cfRule>
    <cfRule type="cellIs" dxfId="1" priority="4" operator="notEqual">
      <formula>0</formula>
    </cfRule>
  </conditionalFormatting>
  <conditionalFormatting sqref="AQ88:AQ89"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5" fitToHeight="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8"/>
  <sheetViews>
    <sheetView zoomScale="55" zoomScaleNormal="55" workbookViewId="0">
      <selection activeCell="H2" sqref="H2"/>
    </sheetView>
  </sheetViews>
  <sheetFormatPr defaultColWidth="9.140625" defaultRowHeight="15" outlineLevelCol="1" x14ac:dyDescent="0.25"/>
  <cols>
    <col min="1" max="1" width="11.28515625" style="10" customWidth="1"/>
    <col min="2" max="2" width="67.140625" style="10" customWidth="1"/>
    <col min="3" max="3" width="13.85546875" style="10" customWidth="1"/>
    <col min="4" max="8" width="9.140625" style="10" outlineLevel="1"/>
    <col min="9" max="9" width="10.42578125" style="10" customWidth="1" outlineLevel="1"/>
    <col min="10" max="14" width="9.140625" style="10" outlineLevel="1"/>
    <col min="15" max="15" width="10.28515625" style="10" customWidth="1" outlineLevel="1"/>
    <col min="16" max="17" width="9.140625" style="10" outlineLevel="1"/>
    <col min="18" max="18" width="17.42578125" style="10" customWidth="1" outlineLevel="1"/>
    <col min="19" max="19" width="15.140625" style="10" customWidth="1" outlineLevel="1"/>
    <col min="20" max="20" width="27.140625" style="10" customWidth="1" outlineLevel="1"/>
    <col min="21" max="21" width="15.140625" style="10" customWidth="1" outlineLevel="1"/>
    <col min="22" max="23" width="9.7109375" style="10" customWidth="1" outlineLevel="1"/>
    <col min="24" max="24" width="11" style="10" customWidth="1" outlineLevel="1"/>
    <col min="25" max="25" width="9.85546875" style="10" customWidth="1" outlineLevel="1"/>
    <col min="26" max="30" width="9.140625" style="10" outlineLevel="1"/>
    <col min="31" max="31" width="11.140625" style="10" customWidth="1" outlineLevel="1"/>
    <col min="32" max="34" width="9.140625" style="10" outlineLevel="1"/>
    <col min="35" max="35" width="27.28515625" style="10" customWidth="1" outlineLevel="1"/>
    <col min="36" max="38" width="17.7109375" style="10" customWidth="1" outlineLevel="1"/>
    <col min="39" max="40" width="24.140625" style="10" customWidth="1" outlineLevel="1"/>
    <col min="41" max="43" width="29.7109375" style="10" customWidth="1" outlineLevel="1"/>
    <col min="44" max="46" width="30.85546875" style="10" customWidth="1" outlineLevel="1"/>
    <col min="47" max="52" width="9.140625" style="10" outlineLevel="1"/>
    <col min="53" max="53" width="9.5703125" style="10" customWidth="1" outlineLevel="1"/>
    <col min="54" max="66" width="9.140625" style="10" outlineLevel="1"/>
    <col min="67" max="67" width="11.140625" style="10" customWidth="1" outlineLevel="1"/>
    <col min="68" max="68" width="10" style="10" customWidth="1" outlineLevel="1"/>
    <col min="69" max="69" width="10.42578125" style="10" customWidth="1" outlineLevel="1"/>
    <col min="70" max="70" width="10" style="10" customWidth="1" outlineLevel="1"/>
    <col min="71" max="71" width="11.28515625" style="10" customWidth="1" outlineLevel="1"/>
    <col min="72" max="73" width="9.140625" style="10" outlineLevel="1"/>
    <col min="74" max="74" width="10.5703125" style="10" customWidth="1" outlineLevel="1"/>
    <col min="75" max="75" width="9" style="10" customWidth="1" outlineLevel="1"/>
    <col min="76" max="76" width="9.140625" style="10" outlineLevel="1"/>
    <col min="77" max="77" width="13" style="154" customWidth="1" outlineLevel="1"/>
    <col min="78" max="78" width="10.28515625" style="10" customWidth="1" outlineLevel="1"/>
    <col min="79" max="79" width="13.28515625" style="154" customWidth="1" outlineLevel="1"/>
    <col min="80" max="81" width="9.140625" style="10" outlineLevel="1"/>
    <col min="82" max="82" width="10" style="10" customWidth="1" outlineLevel="1"/>
    <col min="83" max="83" width="9.5703125" style="10" customWidth="1" outlineLevel="1"/>
    <col min="84" max="84" width="9.140625" style="10" outlineLevel="1"/>
    <col min="85" max="85" width="10.5703125" style="10" customWidth="1" outlineLevel="1"/>
    <col min="86" max="86" width="9.140625" style="10" outlineLevel="1"/>
    <col min="87" max="87" width="12.140625" style="10" customWidth="1" outlineLevel="1"/>
    <col min="88" max="88" width="9.140625" style="10" outlineLevel="1"/>
    <col min="89" max="89" width="14" style="10" customWidth="1" outlineLevel="1"/>
    <col min="90" max="90" width="12.7109375" style="10" customWidth="1"/>
    <col min="91" max="91" width="30.7109375" style="10" customWidth="1"/>
    <col min="92" max="16384" width="9.140625" style="10"/>
  </cols>
  <sheetData>
    <row r="1" spans="1:46" s="170" customFormat="1" ht="22.5" x14ac:dyDescent="0.2">
      <c r="AT1" s="60" t="s">
        <v>427</v>
      </c>
    </row>
    <row r="2" spans="1:46" s="170" customFormat="1" ht="22.5" x14ac:dyDescent="0.3">
      <c r="J2" s="171"/>
      <c r="K2" s="318"/>
      <c r="L2" s="318"/>
      <c r="M2" s="318"/>
      <c r="N2" s="318"/>
      <c r="O2" s="171"/>
      <c r="AT2" s="61" t="s">
        <v>120</v>
      </c>
    </row>
    <row r="3" spans="1:46" s="170" customFormat="1" ht="18.75" x14ac:dyDescent="0.3">
      <c r="AR3" s="61"/>
    </row>
    <row r="4" spans="1:46" s="170" customFormat="1" ht="18.75" x14ac:dyDescent="0.2">
      <c r="A4" s="319" t="s">
        <v>121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</row>
    <row r="5" spans="1:46" s="170" customFormat="1" ht="18.75" x14ac:dyDescent="0.2">
      <c r="A5" s="319" t="s">
        <v>243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</row>
    <row r="6" spans="1:46" s="170" customFormat="1" ht="18.75" x14ac:dyDescent="0.3">
      <c r="A6" s="320" t="s">
        <v>500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</row>
    <row r="7" spans="1:46" s="170" customFormat="1" ht="15.75" customHeight="1" x14ac:dyDescent="0.2"/>
    <row r="8" spans="1:46" s="170" customFormat="1" ht="21.75" customHeight="1" x14ac:dyDescent="0.2">
      <c r="A8" s="284" t="s">
        <v>648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</row>
    <row r="9" spans="1:46" s="170" customFormat="1" ht="15.75" customHeight="1" x14ac:dyDescent="0.2">
      <c r="A9" s="285" t="s">
        <v>123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</row>
    <row r="11" spans="1:46" s="172" customFormat="1" ht="15.75" customHeight="1" x14ac:dyDescent="0.25">
      <c r="A11" s="313" t="s">
        <v>38</v>
      </c>
      <c r="B11" s="314" t="s">
        <v>39</v>
      </c>
      <c r="C11" s="314" t="s">
        <v>160</v>
      </c>
      <c r="D11" s="301" t="s">
        <v>161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3"/>
    </row>
    <row r="12" spans="1:46" s="170" customFormat="1" ht="70.5" customHeight="1" x14ac:dyDescent="0.2">
      <c r="A12" s="313"/>
      <c r="B12" s="314"/>
      <c r="C12" s="314"/>
      <c r="D12" s="301" t="s">
        <v>162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3"/>
      <c r="V12" s="301" t="s">
        <v>163</v>
      </c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3"/>
      <c r="AJ12" s="301" t="s">
        <v>164</v>
      </c>
      <c r="AK12" s="302"/>
      <c r="AL12" s="303"/>
      <c r="AM12" s="301" t="s">
        <v>165</v>
      </c>
      <c r="AN12" s="303"/>
      <c r="AO12" s="301" t="s">
        <v>166</v>
      </c>
      <c r="AP12" s="302"/>
      <c r="AQ12" s="303"/>
      <c r="AR12" s="301" t="s">
        <v>167</v>
      </c>
      <c r="AS12" s="303"/>
      <c r="AT12" s="157" t="s">
        <v>168</v>
      </c>
    </row>
    <row r="13" spans="1:46" s="170" customFormat="1" ht="205.5" customHeight="1" x14ac:dyDescent="0.2">
      <c r="A13" s="313"/>
      <c r="B13" s="314"/>
      <c r="C13" s="314"/>
      <c r="D13" s="301" t="s">
        <v>169</v>
      </c>
      <c r="E13" s="302"/>
      <c r="F13" s="302"/>
      <c r="G13" s="303"/>
      <c r="H13" s="301" t="s">
        <v>170</v>
      </c>
      <c r="I13" s="302"/>
      <c r="J13" s="303"/>
      <c r="K13" s="301" t="s">
        <v>171</v>
      </c>
      <c r="L13" s="302"/>
      <c r="M13" s="302"/>
      <c r="N13" s="303"/>
      <c r="O13" s="301" t="s">
        <v>172</v>
      </c>
      <c r="P13" s="302"/>
      <c r="Q13" s="303"/>
      <c r="R13" s="315" t="s">
        <v>173</v>
      </c>
      <c r="S13" s="315" t="s">
        <v>174</v>
      </c>
      <c r="T13" s="298" t="s">
        <v>175</v>
      </c>
      <c r="U13" s="315" t="s">
        <v>176</v>
      </c>
      <c r="V13" s="301" t="s">
        <v>177</v>
      </c>
      <c r="W13" s="302"/>
      <c r="X13" s="303"/>
      <c r="Y13" s="301" t="s">
        <v>178</v>
      </c>
      <c r="Z13" s="302"/>
      <c r="AA13" s="302"/>
      <c r="AB13" s="303"/>
      <c r="AC13" s="301" t="s">
        <v>179</v>
      </c>
      <c r="AD13" s="302"/>
      <c r="AE13" s="303"/>
      <c r="AF13" s="301" t="s">
        <v>180</v>
      </c>
      <c r="AG13" s="302"/>
      <c r="AH13" s="303"/>
      <c r="AI13" s="298" t="s">
        <v>181</v>
      </c>
      <c r="AJ13" s="298" t="s">
        <v>182</v>
      </c>
      <c r="AK13" s="298" t="s">
        <v>183</v>
      </c>
      <c r="AL13" s="298" t="s">
        <v>184</v>
      </c>
      <c r="AM13" s="298" t="s">
        <v>424</v>
      </c>
      <c r="AN13" s="298" t="s">
        <v>425</v>
      </c>
      <c r="AO13" s="298" t="s">
        <v>187</v>
      </c>
      <c r="AP13" s="298" t="s">
        <v>188</v>
      </c>
      <c r="AQ13" s="298" t="s">
        <v>189</v>
      </c>
      <c r="AR13" s="298" t="s">
        <v>190</v>
      </c>
      <c r="AS13" s="298" t="s">
        <v>191</v>
      </c>
      <c r="AT13" s="298" t="s">
        <v>192</v>
      </c>
    </row>
    <row r="14" spans="1:46" s="173" customFormat="1" ht="15.75" customHeight="1" x14ac:dyDescent="0.25">
      <c r="A14" s="158"/>
      <c r="B14" s="157"/>
      <c r="C14" s="157"/>
      <c r="D14" s="304" t="s">
        <v>193</v>
      </c>
      <c r="E14" s="305"/>
      <c r="F14" s="305"/>
      <c r="G14" s="306"/>
      <c r="H14" s="304" t="s">
        <v>193</v>
      </c>
      <c r="I14" s="305"/>
      <c r="J14" s="306"/>
      <c r="K14" s="304" t="s">
        <v>193</v>
      </c>
      <c r="L14" s="305"/>
      <c r="M14" s="305"/>
      <c r="N14" s="306"/>
      <c r="O14" s="304" t="s">
        <v>193</v>
      </c>
      <c r="P14" s="305"/>
      <c r="Q14" s="306"/>
      <c r="R14" s="316"/>
      <c r="S14" s="316"/>
      <c r="T14" s="299"/>
      <c r="U14" s="316"/>
      <c r="V14" s="304" t="s">
        <v>193</v>
      </c>
      <c r="W14" s="305"/>
      <c r="X14" s="306"/>
      <c r="Y14" s="304" t="s">
        <v>193</v>
      </c>
      <c r="Z14" s="305"/>
      <c r="AA14" s="305"/>
      <c r="AB14" s="306"/>
      <c r="AC14" s="304" t="s">
        <v>426</v>
      </c>
      <c r="AD14" s="305"/>
      <c r="AE14" s="306"/>
      <c r="AF14" s="304" t="s">
        <v>193</v>
      </c>
      <c r="AG14" s="305"/>
      <c r="AH14" s="306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</row>
    <row r="15" spans="1:46" s="173" customFormat="1" ht="15.75" x14ac:dyDescent="0.25">
      <c r="A15" s="158"/>
      <c r="B15" s="157"/>
      <c r="C15" s="157"/>
      <c r="D15" s="157">
        <v>110</v>
      </c>
      <c r="E15" s="157">
        <v>6</v>
      </c>
      <c r="F15" s="158" t="s">
        <v>194</v>
      </c>
      <c r="G15" s="157">
        <v>15</v>
      </c>
      <c r="H15" s="157">
        <v>110</v>
      </c>
      <c r="I15" s="158" t="s">
        <v>194</v>
      </c>
      <c r="J15" s="157">
        <v>15</v>
      </c>
      <c r="K15" s="157">
        <v>110</v>
      </c>
      <c r="L15" s="158" t="s">
        <v>195</v>
      </c>
      <c r="M15" s="158" t="s">
        <v>196</v>
      </c>
      <c r="N15" s="157" t="s">
        <v>197</v>
      </c>
      <c r="O15" s="157">
        <v>110</v>
      </c>
      <c r="P15" s="158" t="s">
        <v>196</v>
      </c>
      <c r="Q15" s="157" t="s">
        <v>197</v>
      </c>
      <c r="R15" s="317"/>
      <c r="S15" s="317"/>
      <c r="T15" s="300"/>
      <c r="U15" s="317"/>
      <c r="V15" s="157">
        <v>110</v>
      </c>
      <c r="W15" s="158" t="s">
        <v>194</v>
      </c>
      <c r="X15" s="157">
        <v>15</v>
      </c>
      <c r="Y15" s="157">
        <v>110</v>
      </c>
      <c r="Z15" s="157">
        <v>10</v>
      </c>
      <c r="AA15" s="158" t="s">
        <v>196</v>
      </c>
      <c r="AB15" s="157" t="s">
        <v>197</v>
      </c>
      <c r="AC15" s="157">
        <v>110</v>
      </c>
      <c r="AD15" s="158" t="s">
        <v>194</v>
      </c>
      <c r="AE15" s="157">
        <v>15</v>
      </c>
      <c r="AF15" s="157">
        <v>110</v>
      </c>
      <c r="AG15" s="158" t="s">
        <v>194</v>
      </c>
      <c r="AH15" s="157">
        <v>15</v>
      </c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</row>
    <row r="16" spans="1:46" s="173" customFormat="1" ht="15" customHeight="1" x14ac:dyDescent="0.25">
      <c r="A16" s="160">
        <v>1</v>
      </c>
      <c r="B16" s="161">
        <v>2</v>
      </c>
      <c r="C16" s="162">
        <v>3</v>
      </c>
      <c r="D16" s="159" t="s">
        <v>224</v>
      </c>
      <c r="E16" s="159" t="s">
        <v>225</v>
      </c>
      <c r="F16" s="159" t="s">
        <v>223</v>
      </c>
      <c r="G16" s="159" t="s">
        <v>226</v>
      </c>
      <c r="H16" s="159" t="s">
        <v>227</v>
      </c>
      <c r="I16" s="159" t="s">
        <v>228</v>
      </c>
      <c r="J16" s="159" t="s">
        <v>229</v>
      </c>
      <c r="K16" s="159" t="s">
        <v>230</v>
      </c>
      <c r="L16" s="159" t="s">
        <v>231</v>
      </c>
      <c r="M16" s="159" t="s">
        <v>232</v>
      </c>
      <c r="N16" s="159" t="s">
        <v>233</v>
      </c>
      <c r="O16" s="159" t="s">
        <v>234</v>
      </c>
      <c r="P16" s="159" t="s">
        <v>235</v>
      </c>
      <c r="Q16" s="159" t="s">
        <v>236</v>
      </c>
      <c r="R16" s="159" t="s">
        <v>237</v>
      </c>
      <c r="S16" s="159" t="s">
        <v>238</v>
      </c>
      <c r="T16" s="159" t="s">
        <v>239</v>
      </c>
      <c r="U16" s="159" t="s">
        <v>240</v>
      </c>
      <c r="V16" s="159" t="s">
        <v>198</v>
      </c>
      <c r="W16" s="159" t="s">
        <v>199</v>
      </c>
      <c r="X16" s="159" t="s">
        <v>200</v>
      </c>
      <c r="Y16" s="159" t="s">
        <v>201</v>
      </c>
      <c r="Z16" s="159" t="s">
        <v>202</v>
      </c>
      <c r="AA16" s="159" t="s">
        <v>203</v>
      </c>
      <c r="AB16" s="159" t="s">
        <v>204</v>
      </c>
      <c r="AC16" s="159" t="s">
        <v>205</v>
      </c>
      <c r="AD16" s="159" t="s">
        <v>206</v>
      </c>
      <c r="AE16" s="159" t="s">
        <v>207</v>
      </c>
      <c r="AF16" s="159" t="s">
        <v>208</v>
      </c>
      <c r="AG16" s="159" t="s">
        <v>209</v>
      </c>
      <c r="AH16" s="159" t="s">
        <v>210</v>
      </c>
      <c r="AI16" s="159" t="s">
        <v>211</v>
      </c>
      <c r="AJ16" s="159" t="s">
        <v>212</v>
      </c>
      <c r="AK16" s="159" t="s">
        <v>213</v>
      </c>
      <c r="AL16" s="159" t="s">
        <v>214</v>
      </c>
      <c r="AM16" s="159" t="s">
        <v>215</v>
      </c>
      <c r="AN16" s="159" t="s">
        <v>216</v>
      </c>
      <c r="AO16" s="174" t="s">
        <v>217</v>
      </c>
      <c r="AP16" s="174" t="s">
        <v>218</v>
      </c>
      <c r="AQ16" s="174" t="s">
        <v>219</v>
      </c>
      <c r="AR16" s="159" t="s">
        <v>220</v>
      </c>
      <c r="AS16" s="159" t="s">
        <v>221</v>
      </c>
      <c r="AT16" s="159" t="s">
        <v>222</v>
      </c>
    </row>
    <row r="17" spans="1:46" s="10" customFormat="1" ht="36" customHeight="1" x14ac:dyDescent="0.25">
      <c r="A17" s="8" t="s">
        <v>52</v>
      </c>
      <c r="B17" s="7" t="s">
        <v>53</v>
      </c>
      <c r="C17" s="8" t="s">
        <v>113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</row>
    <row r="18" spans="1:46" s="10" customFormat="1" ht="18.75" x14ac:dyDescent="0.25">
      <c r="A18" s="8" t="s">
        <v>54</v>
      </c>
      <c r="B18" s="7" t="s">
        <v>55</v>
      </c>
      <c r="C18" s="8" t="s">
        <v>113</v>
      </c>
      <c r="D18" s="9">
        <v>0</v>
      </c>
      <c r="E18" s="9">
        <v>0</v>
      </c>
      <c r="F18" s="9">
        <f t="shared" ref="F18:R18" si="0">F49</f>
        <v>0</v>
      </c>
      <c r="G18" s="9">
        <f t="shared" si="0"/>
        <v>1.6432827999999997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0</v>
      </c>
      <c r="O18" s="9">
        <f t="shared" si="0"/>
        <v>0</v>
      </c>
      <c r="P18" s="9">
        <f t="shared" si="0"/>
        <v>0</v>
      </c>
      <c r="Q18" s="9">
        <f t="shared" si="0"/>
        <v>0</v>
      </c>
      <c r="R18" s="9">
        <f t="shared" si="0"/>
        <v>6.0412050000000006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</row>
    <row r="19" spans="1:46" s="10" customFormat="1" ht="45" x14ac:dyDescent="0.25">
      <c r="A19" s="8" t="s">
        <v>56</v>
      </c>
      <c r="B19" s="7" t="s">
        <v>57</v>
      </c>
      <c r="C19" s="8" t="s">
        <v>113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</row>
    <row r="20" spans="1:46" s="10" customFormat="1" ht="30" x14ac:dyDescent="0.25">
      <c r="A20" s="8" t="s">
        <v>58</v>
      </c>
      <c r="B20" s="7" t="s">
        <v>59</v>
      </c>
      <c r="C20" s="8" t="s">
        <v>113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</row>
    <row r="21" spans="1:46" s="10" customFormat="1" ht="30" x14ac:dyDescent="0.25">
      <c r="A21" s="8" t="s">
        <v>60</v>
      </c>
      <c r="B21" s="7" t="s">
        <v>61</v>
      </c>
      <c r="C21" s="8" t="s">
        <v>113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</row>
    <row r="22" spans="1:46" s="10" customFormat="1" ht="18.75" x14ac:dyDescent="0.25">
      <c r="A22" s="8" t="s">
        <v>62</v>
      </c>
      <c r="B22" s="7" t="s">
        <v>63</v>
      </c>
      <c r="C22" s="8" t="s">
        <v>113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</row>
    <row r="23" spans="1:46" s="10" customFormat="1" ht="28.5" customHeight="1" x14ac:dyDescent="0.25">
      <c r="A23" s="8" t="s">
        <v>23</v>
      </c>
      <c r="B23" s="7" t="s">
        <v>51</v>
      </c>
      <c r="C23" s="8" t="s">
        <v>113</v>
      </c>
      <c r="D23" s="9">
        <v>0</v>
      </c>
      <c r="E23" s="9">
        <v>0</v>
      </c>
      <c r="F23" s="9">
        <f t="shared" ref="F23:R23" si="1">SUM(F17:F22)</f>
        <v>0</v>
      </c>
      <c r="G23" s="9">
        <f t="shared" si="1"/>
        <v>1.6432827999999997</v>
      </c>
      <c r="H23" s="9">
        <f t="shared" si="1"/>
        <v>0</v>
      </c>
      <c r="I23" s="9">
        <f t="shared" si="1"/>
        <v>0</v>
      </c>
      <c r="J23" s="9">
        <f t="shared" si="1"/>
        <v>0</v>
      </c>
      <c r="K23" s="9">
        <f t="shared" si="1"/>
        <v>0</v>
      </c>
      <c r="L23" s="9">
        <f t="shared" si="1"/>
        <v>0</v>
      </c>
      <c r="M23" s="9">
        <f t="shared" si="1"/>
        <v>0</v>
      </c>
      <c r="N23" s="9">
        <f t="shared" si="1"/>
        <v>0</v>
      </c>
      <c r="O23" s="9">
        <f t="shared" si="1"/>
        <v>0</v>
      </c>
      <c r="P23" s="9">
        <f t="shared" si="1"/>
        <v>0</v>
      </c>
      <c r="Q23" s="9">
        <f t="shared" si="1"/>
        <v>0</v>
      </c>
      <c r="R23" s="9">
        <f t="shared" si="1"/>
        <v>6.0412050000000006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</row>
    <row r="24" spans="1:46" s="10" customFormat="1" ht="33" customHeight="1" x14ac:dyDescent="0.25">
      <c r="A24" s="8" t="s">
        <v>0</v>
      </c>
      <c r="B24" s="7" t="s">
        <v>64</v>
      </c>
      <c r="C24" s="8" t="s">
        <v>113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</row>
    <row r="25" spans="1:46" s="10" customFormat="1" ht="30" x14ac:dyDescent="0.25">
      <c r="A25" s="8" t="s">
        <v>1</v>
      </c>
      <c r="B25" s="7" t="s">
        <v>65</v>
      </c>
      <c r="C25" s="8" t="s">
        <v>113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</row>
    <row r="26" spans="1:46" s="10" customFormat="1" ht="45" x14ac:dyDescent="0.25">
      <c r="A26" s="8" t="s">
        <v>34</v>
      </c>
      <c r="B26" s="7" t="s">
        <v>66</v>
      </c>
      <c r="C26" s="8" t="s">
        <v>113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</row>
    <row r="27" spans="1:46" s="10" customFormat="1" ht="45" x14ac:dyDescent="0.25">
      <c r="A27" s="8" t="s">
        <v>33</v>
      </c>
      <c r="B27" s="7" t="s">
        <v>67</v>
      </c>
      <c r="C27" s="8" t="s">
        <v>113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</row>
    <row r="28" spans="1:46" s="10" customFormat="1" ht="30" x14ac:dyDescent="0.25">
      <c r="A28" s="8" t="s">
        <v>28</v>
      </c>
      <c r="B28" s="7" t="s">
        <v>68</v>
      </c>
      <c r="C28" s="8" t="s">
        <v>113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</row>
    <row r="29" spans="1:46" s="10" customFormat="1" ht="30" x14ac:dyDescent="0.25">
      <c r="A29" s="19" t="s">
        <v>2</v>
      </c>
      <c r="B29" s="7" t="s">
        <v>70</v>
      </c>
      <c r="C29" s="13" t="s">
        <v>113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</row>
    <row r="30" spans="1:46" s="10" customFormat="1" ht="45" x14ac:dyDescent="0.25">
      <c r="A30" s="19" t="s">
        <v>32</v>
      </c>
      <c r="B30" s="7" t="s">
        <v>71</v>
      </c>
      <c r="C30" s="13" t="s">
        <v>113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</row>
    <row r="31" spans="1:46" s="10" customFormat="1" ht="30" x14ac:dyDescent="0.25">
      <c r="A31" s="19" t="s">
        <v>69</v>
      </c>
      <c r="B31" s="7" t="s">
        <v>72</v>
      </c>
      <c r="C31" s="13" t="s">
        <v>113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</row>
    <row r="32" spans="1:46" s="10" customFormat="1" ht="30" x14ac:dyDescent="0.25">
      <c r="A32" s="19" t="s">
        <v>3</v>
      </c>
      <c r="B32" s="7" t="s">
        <v>73</v>
      </c>
      <c r="C32" s="13" t="s">
        <v>113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</row>
    <row r="33" spans="1:46" s="10" customFormat="1" ht="30" x14ac:dyDescent="0.25">
      <c r="A33" s="19" t="s">
        <v>19</v>
      </c>
      <c r="B33" s="7" t="s">
        <v>73</v>
      </c>
      <c r="C33" s="13" t="s">
        <v>113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</row>
    <row r="34" spans="1:46" s="10" customFormat="1" ht="60" x14ac:dyDescent="0.25">
      <c r="A34" s="19" t="s">
        <v>20</v>
      </c>
      <c r="B34" s="7" t="s">
        <v>74</v>
      </c>
      <c r="C34" s="13" t="s">
        <v>113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</row>
    <row r="35" spans="1:46" s="10" customFormat="1" ht="60" x14ac:dyDescent="0.25">
      <c r="A35" s="19" t="s">
        <v>20</v>
      </c>
      <c r="B35" s="7" t="s">
        <v>75</v>
      </c>
      <c r="C35" s="13" t="s">
        <v>113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</row>
    <row r="36" spans="1:46" s="10" customFormat="1" ht="60" x14ac:dyDescent="0.25">
      <c r="A36" s="19" t="s">
        <v>20</v>
      </c>
      <c r="B36" s="7" t="s">
        <v>76</v>
      </c>
      <c r="C36" s="13" t="s">
        <v>113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</row>
    <row r="37" spans="1:46" s="10" customFormat="1" ht="60" x14ac:dyDescent="0.25">
      <c r="A37" s="19" t="s">
        <v>114</v>
      </c>
      <c r="B37" s="7" t="s">
        <v>74</v>
      </c>
      <c r="C37" s="13" t="s">
        <v>113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</row>
    <row r="38" spans="1:46" s="10" customFormat="1" ht="60" x14ac:dyDescent="0.25">
      <c r="A38" s="19" t="s">
        <v>114</v>
      </c>
      <c r="B38" s="7" t="s">
        <v>75</v>
      </c>
      <c r="C38" s="13" t="s">
        <v>113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</row>
    <row r="39" spans="1:46" s="10" customFormat="1" ht="60" x14ac:dyDescent="0.25">
      <c r="A39" s="19" t="s">
        <v>114</v>
      </c>
      <c r="B39" s="7" t="s">
        <v>76</v>
      </c>
      <c r="C39" s="13" t="s">
        <v>113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</row>
    <row r="40" spans="1:46" s="10" customFormat="1" ht="60" x14ac:dyDescent="0.25">
      <c r="A40" s="19" t="s">
        <v>115</v>
      </c>
      <c r="B40" s="7" t="s">
        <v>74</v>
      </c>
      <c r="C40" s="13" t="s">
        <v>113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</row>
    <row r="41" spans="1:46" s="10" customFormat="1" ht="60" x14ac:dyDescent="0.25">
      <c r="A41" s="19" t="s">
        <v>115</v>
      </c>
      <c r="B41" s="7" t="s">
        <v>75</v>
      </c>
      <c r="C41" s="13" t="s">
        <v>113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</row>
    <row r="42" spans="1:46" s="10" customFormat="1" ht="60" x14ac:dyDescent="0.25">
      <c r="A42" s="19" t="s">
        <v>115</v>
      </c>
      <c r="B42" s="7" t="s">
        <v>76</v>
      </c>
      <c r="C42" s="13" t="s">
        <v>113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</row>
    <row r="43" spans="1:46" s="10" customFormat="1" ht="60" x14ac:dyDescent="0.25">
      <c r="A43" s="19" t="s">
        <v>116</v>
      </c>
      <c r="B43" s="7" t="s">
        <v>74</v>
      </c>
      <c r="C43" s="13" t="s">
        <v>113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</row>
    <row r="44" spans="1:46" s="10" customFormat="1" ht="60" x14ac:dyDescent="0.25">
      <c r="A44" s="19" t="s">
        <v>116</v>
      </c>
      <c r="B44" s="7" t="s">
        <v>75</v>
      </c>
      <c r="C44" s="13" t="s">
        <v>113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</row>
    <row r="45" spans="1:46" s="10" customFormat="1" ht="60" x14ac:dyDescent="0.25">
      <c r="A45" s="8" t="s">
        <v>116</v>
      </c>
      <c r="B45" s="7" t="s">
        <v>76</v>
      </c>
      <c r="C45" s="8" t="s">
        <v>113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</row>
    <row r="46" spans="1:46" s="10" customFormat="1" ht="60" x14ac:dyDescent="0.25">
      <c r="A46" s="8" t="s">
        <v>4</v>
      </c>
      <c r="B46" s="7" t="s">
        <v>77</v>
      </c>
      <c r="C46" s="8" t="s">
        <v>113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</row>
    <row r="47" spans="1:46" s="10" customFormat="1" ht="45" x14ac:dyDescent="0.25">
      <c r="A47" s="19" t="s">
        <v>31</v>
      </c>
      <c r="B47" s="7" t="s">
        <v>78</v>
      </c>
      <c r="C47" s="13" t="s">
        <v>113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</row>
    <row r="48" spans="1:46" s="10" customFormat="1" ht="45" x14ac:dyDescent="0.25">
      <c r="A48" s="19" t="s">
        <v>30</v>
      </c>
      <c r="B48" s="7" t="s">
        <v>79</v>
      </c>
      <c r="C48" s="13" t="s">
        <v>113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</row>
    <row r="49" spans="1:46" s="10" customFormat="1" ht="30" x14ac:dyDescent="0.25">
      <c r="A49" s="8" t="s">
        <v>5</v>
      </c>
      <c r="B49" s="7" t="s">
        <v>80</v>
      </c>
      <c r="C49" s="8" t="s">
        <v>113</v>
      </c>
      <c r="D49" s="15">
        <v>0</v>
      </c>
      <c r="E49" s="15">
        <v>0</v>
      </c>
      <c r="F49" s="15">
        <f t="shared" ref="F49:R49" si="2">F50</f>
        <v>0</v>
      </c>
      <c r="G49" s="15">
        <f t="shared" si="2"/>
        <v>1.6432827999999997</v>
      </c>
      <c r="H49" s="15">
        <f t="shared" si="2"/>
        <v>0</v>
      </c>
      <c r="I49" s="15">
        <f t="shared" si="2"/>
        <v>0</v>
      </c>
      <c r="J49" s="15">
        <f t="shared" si="2"/>
        <v>0</v>
      </c>
      <c r="K49" s="15">
        <f t="shared" si="2"/>
        <v>0</v>
      </c>
      <c r="L49" s="15">
        <f t="shared" si="2"/>
        <v>0</v>
      </c>
      <c r="M49" s="15">
        <f t="shared" si="2"/>
        <v>0</v>
      </c>
      <c r="N49" s="15">
        <f t="shared" si="2"/>
        <v>0</v>
      </c>
      <c r="O49" s="15">
        <f t="shared" si="2"/>
        <v>0</v>
      </c>
      <c r="P49" s="15">
        <f t="shared" si="2"/>
        <v>0</v>
      </c>
      <c r="Q49" s="15">
        <f t="shared" si="2"/>
        <v>0</v>
      </c>
      <c r="R49" s="15">
        <f t="shared" si="2"/>
        <v>6.0412050000000006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</row>
    <row r="50" spans="1:46" s="10" customFormat="1" ht="45" x14ac:dyDescent="0.25">
      <c r="A50" s="19" t="s">
        <v>6</v>
      </c>
      <c r="B50" s="7" t="s">
        <v>81</v>
      </c>
      <c r="C50" s="8" t="s">
        <v>113</v>
      </c>
      <c r="D50" s="15">
        <f>D51+D84</f>
        <v>0</v>
      </c>
      <c r="E50" s="15">
        <f t="shared" ref="E50:T50" si="3">E51+E84</f>
        <v>0</v>
      </c>
      <c r="F50" s="15">
        <f t="shared" si="3"/>
        <v>0</v>
      </c>
      <c r="G50" s="15">
        <f t="shared" si="3"/>
        <v>1.6432827999999997</v>
      </c>
      <c r="H50" s="15">
        <f t="shared" si="3"/>
        <v>0</v>
      </c>
      <c r="I50" s="15">
        <f t="shared" si="3"/>
        <v>0</v>
      </c>
      <c r="J50" s="15">
        <f t="shared" si="3"/>
        <v>0</v>
      </c>
      <c r="K50" s="15">
        <f t="shared" si="3"/>
        <v>0</v>
      </c>
      <c r="L50" s="15">
        <f t="shared" si="3"/>
        <v>0</v>
      </c>
      <c r="M50" s="15">
        <f t="shared" si="3"/>
        <v>0</v>
      </c>
      <c r="N50" s="15">
        <f t="shared" si="3"/>
        <v>0</v>
      </c>
      <c r="O50" s="15">
        <f t="shared" si="3"/>
        <v>0</v>
      </c>
      <c r="P50" s="15">
        <f t="shared" si="3"/>
        <v>0</v>
      </c>
      <c r="Q50" s="15">
        <f t="shared" si="3"/>
        <v>0</v>
      </c>
      <c r="R50" s="15">
        <f t="shared" si="3"/>
        <v>6.0412050000000006</v>
      </c>
      <c r="S50" s="15">
        <f t="shared" si="3"/>
        <v>0</v>
      </c>
      <c r="T50" s="15">
        <f t="shared" si="3"/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</row>
    <row r="51" spans="1:46" s="10" customFormat="1" ht="30" x14ac:dyDescent="0.25">
      <c r="A51" s="8" t="s">
        <v>21</v>
      </c>
      <c r="B51" s="7" t="s">
        <v>82</v>
      </c>
      <c r="C51" s="8" t="s">
        <v>113</v>
      </c>
      <c r="D51" s="15">
        <f>SUM(D52:D75)</f>
        <v>0</v>
      </c>
      <c r="E51" s="15">
        <f>SUM(E52:E75)</f>
        <v>0</v>
      </c>
      <c r="F51" s="15">
        <f>SUM(F52:F83)</f>
        <v>0</v>
      </c>
      <c r="G51" s="15">
        <f t="shared" ref="G51:R51" si="4">SUM(G52:G83)</f>
        <v>1.6432827999999997</v>
      </c>
      <c r="H51" s="15">
        <f t="shared" si="4"/>
        <v>0</v>
      </c>
      <c r="I51" s="15">
        <f t="shared" si="4"/>
        <v>0</v>
      </c>
      <c r="J51" s="15">
        <f t="shared" si="4"/>
        <v>0</v>
      </c>
      <c r="K51" s="15">
        <f t="shared" si="4"/>
        <v>0</v>
      </c>
      <c r="L51" s="15">
        <f t="shared" si="4"/>
        <v>0</v>
      </c>
      <c r="M51" s="15">
        <f t="shared" si="4"/>
        <v>0</v>
      </c>
      <c r="N51" s="15">
        <f t="shared" si="4"/>
        <v>0</v>
      </c>
      <c r="O51" s="15">
        <f t="shared" si="4"/>
        <v>0</v>
      </c>
      <c r="P51" s="15">
        <f t="shared" si="4"/>
        <v>0</v>
      </c>
      <c r="Q51" s="15">
        <f t="shared" si="4"/>
        <v>0</v>
      </c>
      <c r="R51" s="15">
        <f t="shared" si="4"/>
        <v>6.0412050000000006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</row>
    <row r="52" spans="1:46" s="41" customFormat="1" ht="40.5" customHeight="1" x14ac:dyDescent="0.25">
      <c r="A52" s="164" t="s">
        <v>21</v>
      </c>
      <c r="B52" s="42" t="s">
        <v>567</v>
      </c>
      <c r="C52" s="165" t="s">
        <v>503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</row>
    <row r="53" spans="1:46" s="41" customFormat="1" ht="56.25" x14ac:dyDescent="0.25">
      <c r="A53" s="164" t="s">
        <v>22</v>
      </c>
      <c r="B53" s="83" t="s">
        <v>568</v>
      </c>
      <c r="C53" s="165" t="s">
        <v>504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</row>
    <row r="54" spans="1:46" s="41" customFormat="1" ht="42" customHeight="1" x14ac:dyDescent="0.25">
      <c r="A54" s="164" t="s">
        <v>353</v>
      </c>
      <c r="B54" s="85" t="s">
        <v>570</v>
      </c>
      <c r="C54" s="165" t="s">
        <v>505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</row>
    <row r="55" spans="1:46" s="41" customFormat="1" ht="56.25" x14ac:dyDescent="0.25">
      <c r="A55" s="164" t="s">
        <v>355</v>
      </c>
      <c r="B55" s="85" t="s">
        <v>571</v>
      </c>
      <c r="C55" s="165" t="s">
        <v>507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</row>
    <row r="56" spans="1:46" s="41" customFormat="1" ht="56.25" x14ac:dyDescent="0.25">
      <c r="A56" s="164" t="s">
        <v>357</v>
      </c>
      <c r="B56" s="86" t="s">
        <v>565</v>
      </c>
      <c r="C56" s="165" t="s">
        <v>508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</row>
    <row r="57" spans="1:46" s="41" customFormat="1" ht="56.25" x14ac:dyDescent="0.25">
      <c r="A57" s="164" t="s">
        <v>359</v>
      </c>
      <c r="B57" s="86" t="s">
        <v>566</v>
      </c>
      <c r="C57" s="165" t="s">
        <v>509</v>
      </c>
      <c r="D57" s="127">
        <v>0</v>
      </c>
      <c r="E57" s="127">
        <v>0</v>
      </c>
      <c r="F57" s="15">
        <v>0</v>
      </c>
      <c r="G57" s="15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  <c r="Q57" s="127">
        <v>0</v>
      </c>
      <c r="R57" s="15">
        <v>0</v>
      </c>
      <c r="S57" s="127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</row>
    <row r="58" spans="1:46" s="41" customFormat="1" ht="56.25" x14ac:dyDescent="0.25">
      <c r="A58" s="164" t="s">
        <v>360</v>
      </c>
      <c r="B58" s="85" t="s">
        <v>569</v>
      </c>
      <c r="C58" s="165" t="s">
        <v>510</v>
      </c>
      <c r="D58" s="127">
        <v>0</v>
      </c>
      <c r="E58" s="127">
        <v>0</v>
      </c>
      <c r="F58" s="15">
        <v>0</v>
      </c>
      <c r="G58" s="15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5">
        <v>0</v>
      </c>
      <c r="S58" s="127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</row>
    <row r="59" spans="1:46" s="41" customFormat="1" ht="56.25" x14ac:dyDescent="0.25">
      <c r="A59" s="164" t="s">
        <v>511</v>
      </c>
      <c r="B59" s="85" t="s">
        <v>572</v>
      </c>
      <c r="C59" s="165" t="s">
        <v>512</v>
      </c>
      <c r="D59" s="127">
        <v>0</v>
      </c>
      <c r="E59" s="127">
        <v>0</v>
      </c>
      <c r="F59" s="15">
        <v>0</v>
      </c>
      <c r="G59" s="15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  <c r="Q59" s="127">
        <v>0</v>
      </c>
      <c r="R59" s="15">
        <v>0</v>
      </c>
      <c r="S59" s="127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</row>
    <row r="60" spans="1:46" s="41" customFormat="1" ht="56.25" x14ac:dyDescent="0.25">
      <c r="A60" s="164" t="s">
        <v>563</v>
      </c>
      <c r="B60" s="88" t="s">
        <v>573</v>
      </c>
      <c r="C60" s="165" t="s">
        <v>513</v>
      </c>
      <c r="D60" s="127">
        <v>0</v>
      </c>
      <c r="E60" s="127">
        <v>0</v>
      </c>
      <c r="F60" s="15">
        <v>0</v>
      </c>
      <c r="G60" s="15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5">
        <v>0</v>
      </c>
      <c r="S60" s="127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</row>
    <row r="61" spans="1:46" s="41" customFormat="1" ht="56.25" x14ac:dyDescent="0.25">
      <c r="A61" s="164" t="s">
        <v>575</v>
      </c>
      <c r="B61" s="88" t="str">
        <f>'1'!B58</f>
        <v>Реконструкция КТП 177-10 г. Светлогорск, ул. Горького, 6А для увеличения разрешенной мощности до 0,71 Мвт</v>
      </c>
      <c r="C61" s="165" t="s">
        <v>587</v>
      </c>
      <c r="D61" s="127">
        <v>0</v>
      </c>
      <c r="E61" s="127">
        <v>0</v>
      </c>
      <c r="F61" s="15">
        <v>0</v>
      </c>
      <c r="G61" s="15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7">
        <v>0</v>
      </c>
      <c r="Q61" s="127">
        <v>0</v>
      </c>
      <c r="R61" s="15">
        <v>0</v>
      </c>
      <c r="S61" s="127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</row>
    <row r="62" spans="1:46" s="41" customFormat="1" ht="56.25" x14ac:dyDescent="0.25">
      <c r="A62" s="164" t="s">
        <v>576</v>
      </c>
      <c r="B62" s="88" t="str">
        <f>'1'!B59</f>
        <v>Реконструкция КТП 177-11 г. Светлогорск, ул. Горького, 9А для увеличения разрешенной мощности до 0,87 Мвт</v>
      </c>
      <c r="C62" s="165" t="s">
        <v>588</v>
      </c>
      <c r="D62" s="127">
        <v>0</v>
      </c>
      <c r="E62" s="127">
        <v>0</v>
      </c>
      <c r="F62" s="127">
        <v>0</v>
      </c>
      <c r="G62" s="132">
        <f>0.80963475-0.53528475</f>
        <v>0.27434999999999998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32">
        <f>0.870575</f>
        <v>0.87057499999999999</v>
      </c>
      <c r="S62" s="127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</row>
    <row r="63" spans="1:46" s="41" customFormat="1" ht="37.5" x14ac:dyDescent="0.25">
      <c r="A63" s="164" t="s">
        <v>577</v>
      </c>
      <c r="B63" s="88" t="str">
        <f>'1'!B60</f>
        <v>Реконструкция ТП-871, г. Калининград, ул. Гайдара для увеличения разрешенной мощности до 1,03 МВт</v>
      </c>
      <c r="C63" s="165" t="s">
        <v>589</v>
      </c>
      <c r="D63" s="127">
        <v>0</v>
      </c>
      <c r="E63" s="127">
        <v>0</v>
      </c>
      <c r="F63" s="127">
        <v>0</v>
      </c>
      <c r="G63" s="132">
        <f>0.985152-0.742272</f>
        <v>0.24287999999999998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7">
        <v>0</v>
      </c>
      <c r="R63" s="132">
        <v>1.0262</v>
      </c>
      <c r="S63" s="127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</row>
    <row r="64" spans="1:46" s="41" customFormat="1" ht="56.25" x14ac:dyDescent="0.25">
      <c r="A64" s="164" t="s">
        <v>578</v>
      </c>
      <c r="B64" s="88" t="str">
        <f>'1'!B61</f>
        <v>Реконструкция ТП 328-8 г. Зеленоградск, ул. Окружная, 7 для увеличения разрешенной мощности до 0,78 МВт</v>
      </c>
      <c r="C64" s="165" t="s">
        <v>590</v>
      </c>
      <c r="D64" s="127">
        <v>0</v>
      </c>
      <c r="E64" s="127">
        <v>0</v>
      </c>
      <c r="F64" s="127">
        <v>0</v>
      </c>
      <c r="G64" s="132">
        <f>0.7487328-0.456</f>
        <v>0.29273279999999996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32">
        <f>0.77993</f>
        <v>0.77993000000000001</v>
      </c>
      <c r="S64" s="127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</row>
    <row r="65" spans="1:46" s="41" customFormat="1" ht="56.25" x14ac:dyDescent="0.25">
      <c r="A65" s="164" t="s">
        <v>579</v>
      </c>
      <c r="B65" s="88" t="str">
        <f>'1'!B62</f>
        <v>Реконструкция КТП 3801-5 г. Калининград, ул. Пригородная, для увеличения разрешенной мощности до 0,3 МВт</v>
      </c>
      <c r="C65" s="165" t="s">
        <v>591</v>
      </c>
      <c r="D65" s="127">
        <v>0</v>
      </c>
      <c r="E65" s="127">
        <v>0</v>
      </c>
      <c r="F65" s="127">
        <v>0</v>
      </c>
      <c r="G65" s="132">
        <f>0.255-0.085</f>
        <v>0.16999999999999998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32">
        <v>0.3</v>
      </c>
      <c r="S65" s="127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</row>
    <row r="66" spans="1:46" s="41" customFormat="1" ht="56.25" x14ac:dyDescent="0.25">
      <c r="A66" s="164" t="s">
        <v>580</v>
      </c>
      <c r="B66" s="88" t="str">
        <f>'1'!B63</f>
        <v>Реконструкция ТП 173-5, г. Светлогорск, ул. Ленина, 1Б для увеличения разрешенной мощности до 0,51 МВт</v>
      </c>
      <c r="C66" s="165" t="s">
        <v>592</v>
      </c>
      <c r="D66" s="127">
        <v>0</v>
      </c>
      <c r="E66" s="127">
        <v>0</v>
      </c>
      <c r="F66" s="127">
        <v>0</v>
      </c>
      <c r="G66" s="132">
        <f>0.4848-0.2688</f>
        <v>0.21600000000000003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7">
        <v>0</v>
      </c>
      <c r="Q66" s="127">
        <v>0</v>
      </c>
      <c r="R66" s="132">
        <v>0.505</v>
      </c>
      <c r="S66" s="127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</row>
    <row r="67" spans="1:46" s="41" customFormat="1" ht="56.25" x14ac:dyDescent="0.25">
      <c r="A67" s="164" t="s">
        <v>581</v>
      </c>
      <c r="B67" s="88" t="str">
        <f>'1'!B64</f>
        <v>Реконструкция ТП 172-1, г. Светлогорск, ул. Динамо, 8А для увеличения разрешенной мощности до 1,19 МВт</v>
      </c>
      <c r="C67" s="165" t="s">
        <v>593</v>
      </c>
      <c r="D67" s="127">
        <v>0</v>
      </c>
      <c r="E67" s="127">
        <v>0</v>
      </c>
      <c r="F67" s="127">
        <v>0</v>
      </c>
      <c r="G67" s="132">
        <f>1.13952-0.9696</f>
        <v>0.16992000000000007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32">
        <v>1.1870000000000001</v>
      </c>
      <c r="S67" s="127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</row>
    <row r="68" spans="1:46" s="41" customFormat="1" ht="56.25" x14ac:dyDescent="0.25">
      <c r="A68" s="164" t="s">
        <v>582</v>
      </c>
      <c r="B68" s="88" t="str">
        <f>'1'!B65</f>
        <v>Реконструкция ТП 3801-4, Гурьевский р-н, пос. М. Исаково, ул. Гурьевская 2/6 для увеличения разрешенной мощности до 0,7 МВт</v>
      </c>
      <c r="C68" s="165" t="s">
        <v>594</v>
      </c>
      <c r="D68" s="127">
        <v>0</v>
      </c>
      <c r="E68" s="127">
        <v>0</v>
      </c>
      <c r="F68" s="127">
        <v>0</v>
      </c>
      <c r="G68" s="132">
        <f>0.595-0.425</f>
        <v>0.16999999999999998</v>
      </c>
      <c r="H68" s="127">
        <v>0</v>
      </c>
      <c r="I68" s="127">
        <v>0</v>
      </c>
      <c r="J68" s="127">
        <v>0</v>
      </c>
      <c r="K68" s="127">
        <v>0</v>
      </c>
      <c r="L68" s="127">
        <v>0</v>
      </c>
      <c r="M68" s="127">
        <v>0</v>
      </c>
      <c r="N68" s="127">
        <v>0</v>
      </c>
      <c r="O68" s="127">
        <v>0</v>
      </c>
      <c r="P68" s="127">
        <v>0</v>
      </c>
      <c r="Q68" s="127">
        <v>0</v>
      </c>
      <c r="R68" s="132">
        <v>0.7</v>
      </c>
      <c r="S68" s="127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</row>
    <row r="69" spans="1:46" s="41" customFormat="1" ht="56.25" x14ac:dyDescent="0.25">
      <c r="A69" s="164" t="s">
        <v>583</v>
      </c>
      <c r="B69" s="88" t="str">
        <f>'1'!B66</f>
        <v>Реконструкция ТП 55-01 г. Зеленоградск, ул. Тургенева, 1Б для увеличения разрешенной мощности до 0,67 МВт</v>
      </c>
      <c r="C69" s="165" t="s">
        <v>595</v>
      </c>
      <c r="D69" s="127">
        <v>0</v>
      </c>
      <c r="E69" s="127">
        <v>0</v>
      </c>
      <c r="F69" s="127">
        <v>0</v>
      </c>
      <c r="G69" s="132">
        <f>0.723-0.6156</f>
        <v>0.10739999999999994</v>
      </c>
      <c r="H69" s="127">
        <v>0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127">
        <v>0</v>
      </c>
      <c r="P69" s="127">
        <v>0</v>
      </c>
      <c r="Q69" s="127">
        <v>0</v>
      </c>
      <c r="R69" s="132">
        <v>0.67249999999999999</v>
      </c>
      <c r="S69" s="127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</row>
    <row r="70" spans="1:46" s="41" customFormat="1" ht="56.25" x14ac:dyDescent="0.25">
      <c r="A70" s="164" t="s">
        <v>584</v>
      </c>
      <c r="B70" s="88" t="str">
        <f>'1'!B67</f>
        <v>Реконструкция КТП 65-15, Зеленоградский р-н, пос. Лесной, ул. Парковая, 15 для увеличения разрешенной мощности до 0,46 МВт</v>
      </c>
      <c r="C70" s="165" t="s">
        <v>596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</row>
    <row r="71" spans="1:46" s="41" customFormat="1" ht="56.25" x14ac:dyDescent="0.25">
      <c r="A71" s="164" t="s">
        <v>585</v>
      </c>
      <c r="B71" s="88" t="str">
        <f>'1'!B68</f>
        <v>Реконструкция КТП-544 г. Калининград, Советский пр-кт, 50 для увеличения разрешенной мощности до 1,02 МВт</v>
      </c>
      <c r="C71" s="165" t="s">
        <v>597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</row>
    <row r="72" spans="1:46" s="41" customFormat="1" ht="56.25" x14ac:dyDescent="0.25">
      <c r="A72" s="164" t="s">
        <v>586</v>
      </c>
      <c r="B72" s="88" t="str">
        <f>'1'!B69</f>
        <v>Реконструкция КТП-224 г. Калининград, ул. Родникова, 24 для увеличения разрешенной мощности 0,5 МВт</v>
      </c>
      <c r="C72" s="165" t="s">
        <v>598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</row>
    <row r="73" spans="1:46" s="41" customFormat="1" ht="56.25" x14ac:dyDescent="0.25">
      <c r="A73" s="164" t="s">
        <v>599</v>
      </c>
      <c r="B73" s="88" t="str">
        <f>'1'!B70</f>
        <v>Реконструкция КТП-239 г. Калининград, ул. Верхние поля, 6 для увеличения разрешенной мощности до 0,9 МВт</v>
      </c>
      <c r="C73" s="165" t="s">
        <v>602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0</v>
      </c>
      <c r="AA73" s="127">
        <v>0</v>
      </c>
      <c r="AB73" s="127">
        <v>0</v>
      </c>
      <c r="AC73" s="127">
        <v>0</v>
      </c>
      <c r="AD73" s="127">
        <v>0</v>
      </c>
      <c r="AE73" s="127">
        <v>0</v>
      </c>
      <c r="AF73" s="127">
        <v>0</v>
      </c>
      <c r="AG73" s="127">
        <v>0</v>
      </c>
      <c r="AH73" s="127">
        <v>0</v>
      </c>
      <c r="AI73" s="127">
        <v>0</v>
      </c>
      <c r="AJ73" s="127">
        <v>0</v>
      </c>
      <c r="AK73" s="127">
        <v>0</v>
      </c>
      <c r="AL73" s="127">
        <v>0</v>
      </c>
      <c r="AM73" s="127">
        <v>0</v>
      </c>
      <c r="AN73" s="127">
        <v>0</v>
      </c>
      <c r="AO73" s="127">
        <v>0</v>
      </c>
      <c r="AP73" s="127">
        <v>0</v>
      </c>
      <c r="AQ73" s="127">
        <v>0</v>
      </c>
      <c r="AR73" s="127">
        <v>0</v>
      </c>
      <c r="AS73" s="127">
        <v>0</v>
      </c>
      <c r="AT73" s="127">
        <v>0</v>
      </c>
    </row>
    <row r="74" spans="1:46" s="41" customFormat="1" ht="56.25" x14ac:dyDescent="0.25">
      <c r="A74" s="164" t="s">
        <v>600</v>
      </c>
      <c r="B74" s="88" t="str">
        <f>'1'!B71</f>
        <v>Реконструкция ТП 64-4, г. Пионерский, ул. Рабочая, 20 А для увеличения разрешенной мощности до 0,31 МВт</v>
      </c>
      <c r="C74" s="165" t="s">
        <v>603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</v>
      </c>
      <c r="U74" s="127">
        <v>0</v>
      </c>
      <c r="V74" s="127">
        <v>0</v>
      </c>
      <c r="W74" s="127">
        <v>0</v>
      </c>
      <c r="X74" s="127">
        <v>0</v>
      </c>
      <c r="Y74" s="127">
        <v>0</v>
      </c>
      <c r="Z74" s="127">
        <v>0</v>
      </c>
      <c r="AA74" s="127">
        <v>0</v>
      </c>
      <c r="AB74" s="127">
        <v>0</v>
      </c>
      <c r="AC74" s="127">
        <v>0</v>
      </c>
      <c r="AD74" s="127">
        <v>0</v>
      </c>
      <c r="AE74" s="127">
        <v>0</v>
      </c>
      <c r="AF74" s="127">
        <v>0</v>
      </c>
      <c r="AG74" s="127">
        <v>0</v>
      </c>
      <c r="AH74" s="127">
        <v>0</v>
      </c>
      <c r="AI74" s="127">
        <v>0</v>
      </c>
      <c r="AJ74" s="127">
        <v>0</v>
      </c>
      <c r="AK74" s="127">
        <v>0</v>
      </c>
      <c r="AL74" s="127">
        <v>0</v>
      </c>
      <c r="AM74" s="127">
        <v>0</v>
      </c>
      <c r="AN74" s="127">
        <v>0</v>
      </c>
      <c r="AO74" s="127">
        <v>0</v>
      </c>
      <c r="AP74" s="127">
        <v>0</v>
      </c>
      <c r="AQ74" s="127">
        <v>0</v>
      </c>
      <c r="AR74" s="127">
        <v>0</v>
      </c>
      <c r="AS74" s="127">
        <v>0</v>
      </c>
      <c r="AT74" s="127">
        <v>0</v>
      </c>
    </row>
    <row r="75" spans="1:46" s="41" customFormat="1" ht="56.25" x14ac:dyDescent="0.25">
      <c r="A75" s="164" t="s">
        <v>601</v>
      </c>
      <c r="B75" s="88" t="str">
        <f>'1'!B72</f>
        <v>Реконструкция ТП 181-02, Багратионовский район, пос. Ветрово для увеличения разрешенной мощности до 0,23 МВт</v>
      </c>
      <c r="C75" s="165" t="s">
        <v>604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27">
        <v>0</v>
      </c>
      <c r="AF75" s="127">
        <v>0</v>
      </c>
      <c r="AG75" s="127">
        <v>0</v>
      </c>
      <c r="AH75" s="127">
        <v>0</v>
      </c>
      <c r="AI75" s="127">
        <v>0</v>
      </c>
      <c r="AJ75" s="127">
        <v>0</v>
      </c>
      <c r="AK75" s="127">
        <v>0</v>
      </c>
      <c r="AL75" s="127">
        <v>0</v>
      </c>
      <c r="AM75" s="127">
        <v>0</v>
      </c>
      <c r="AN75" s="127">
        <v>0</v>
      </c>
      <c r="AO75" s="127">
        <v>0</v>
      </c>
      <c r="AP75" s="127">
        <v>0</v>
      </c>
      <c r="AQ75" s="127">
        <v>0</v>
      </c>
      <c r="AR75" s="127">
        <v>0</v>
      </c>
      <c r="AS75" s="127">
        <v>0</v>
      </c>
      <c r="AT75" s="127">
        <v>0</v>
      </c>
    </row>
    <row r="76" spans="1:46" s="41" customFormat="1" ht="37.5" x14ac:dyDescent="0.25">
      <c r="A76" s="164" t="s">
        <v>623</v>
      </c>
      <c r="B76" s="88" t="s">
        <v>644</v>
      </c>
      <c r="C76" s="165" t="s">
        <v>631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</v>
      </c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>
        <v>0</v>
      </c>
      <c r="AA76" s="127">
        <v>0</v>
      </c>
      <c r="AB76" s="127">
        <v>0</v>
      </c>
      <c r="AC76" s="127">
        <v>0</v>
      </c>
      <c r="AD76" s="127">
        <v>0</v>
      </c>
      <c r="AE76" s="127">
        <v>0</v>
      </c>
      <c r="AF76" s="127">
        <v>0</v>
      </c>
      <c r="AG76" s="127">
        <v>0</v>
      </c>
      <c r="AH76" s="127">
        <v>0</v>
      </c>
      <c r="AI76" s="127">
        <v>0</v>
      </c>
      <c r="AJ76" s="127">
        <v>0</v>
      </c>
      <c r="AK76" s="127">
        <v>0</v>
      </c>
      <c r="AL76" s="127">
        <v>0</v>
      </c>
      <c r="AM76" s="127">
        <v>0</v>
      </c>
      <c r="AN76" s="127">
        <v>0</v>
      </c>
      <c r="AO76" s="127">
        <v>0</v>
      </c>
      <c r="AP76" s="127">
        <v>0</v>
      </c>
      <c r="AQ76" s="127">
        <v>0</v>
      </c>
      <c r="AR76" s="127">
        <v>0</v>
      </c>
      <c r="AS76" s="127">
        <v>0</v>
      </c>
      <c r="AT76" s="127">
        <v>0</v>
      </c>
    </row>
    <row r="77" spans="1:46" s="41" customFormat="1" ht="56.25" x14ac:dyDescent="0.25">
      <c r="A77" s="164" t="s">
        <v>624</v>
      </c>
      <c r="B77" s="88" t="s">
        <v>641</v>
      </c>
      <c r="C77" s="165" t="s">
        <v>632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7">
        <v>0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127">
        <v>0</v>
      </c>
      <c r="AC77" s="127">
        <v>0</v>
      </c>
      <c r="AD77" s="127">
        <v>0</v>
      </c>
      <c r="AE77" s="127">
        <v>0</v>
      </c>
      <c r="AF77" s="127">
        <v>0</v>
      </c>
      <c r="AG77" s="127">
        <v>0</v>
      </c>
      <c r="AH77" s="127">
        <v>0</v>
      </c>
      <c r="AI77" s="127">
        <v>0</v>
      </c>
      <c r="AJ77" s="127">
        <v>0</v>
      </c>
      <c r="AK77" s="127">
        <v>0</v>
      </c>
      <c r="AL77" s="127">
        <v>0</v>
      </c>
      <c r="AM77" s="127">
        <v>0</v>
      </c>
      <c r="AN77" s="127">
        <v>0</v>
      </c>
      <c r="AO77" s="127">
        <v>0</v>
      </c>
      <c r="AP77" s="127">
        <v>0</v>
      </c>
      <c r="AQ77" s="127">
        <v>0</v>
      </c>
      <c r="AR77" s="127">
        <v>0</v>
      </c>
      <c r="AS77" s="127">
        <v>0</v>
      </c>
      <c r="AT77" s="127">
        <v>0</v>
      </c>
    </row>
    <row r="78" spans="1:46" s="41" customFormat="1" ht="56.25" x14ac:dyDescent="0.25">
      <c r="A78" s="164" t="s">
        <v>625</v>
      </c>
      <c r="B78" s="88" t="s">
        <v>639</v>
      </c>
      <c r="C78" s="165" t="s">
        <v>633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7">
        <v>0</v>
      </c>
      <c r="AF78" s="127">
        <v>0</v>
      </c>
      <c r="AG78" s="127">
        <v>0</v>
      </c>
      <c r="AH78" s="127">
        <v>0</v>
      </c>
      <c r="AI78" s="127">
        <v>0</v>
      </c>
      <c r="AJ78" s="127">
        <v>0</v>
      </c>
      <c r="AK78" s="127">
        <v>0</v>
      </c>
      <c r="AL78" s="127">
        <v>0</v>
      </c>
      <c r="AM78" s="127">
        <v>0</v>
      </c>
      <c r="AN78" s="127">
        <v>0</v>
      </c>
      <c r="AO78" s="127">
        <v>0</v>
      </c>
      <c r="AP78" s="127">
        <v>0</v>
      </c>
      <c r="AQ78" s="127">
        <v>0</v>
      </c>
      <c r="AR78" s="127">
        <v>0</v>
      </c>
      <c r="AS78" s="127">
        <v>0</v>
      </c>
      <c r="AT78" s="127">
        <v>0</v>
      </c>
    </row>
    <row r="79" spans="1:46" s="41" customFormat="1" ht="56.25" x14ac:dyDescent="0.25">
      <c r="A79" s="164" t="s">
        <v>626</v>
      </c>
      <c r="B79" s="88" t="s">
        <v>645</v>
      </c>
      <c r="C79" s="165" t="s">
        <v>634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0</v>
      </c>
      <c r="AA79" s="127">
        <v>0</v>
      </c>
      <c r="AB79" s="127">
        <v>0</v>
      </c>
      <c r="AC79" s="127">
        <v>0</v>
      </c>
      <c r="AD79" s="127">
        <v>0</v>
      </c>
      <c r="AE79" s="127">
        <v>0</v>
      </c>
      <c r="AF79" s="127">
        <v>0</v>
      </c>
      <c r="AG79" s="127">
        <v>0</v>
      </c>
      <c r="AH79" s="127">
        <v>0</v>
      </c>
      <c r="AI79" s="127">
        <v>0</v>
      </c>
      <c r="AJ79" s="127">
        <v>0</v>
      </c>
      <c r="AK79" s="127">
        <v>0</v>
      </c>
      <c r="AL79" s="127">
        <v>0</v>
      </c>
      <c r="AM79" s="127">
        <v>0</v>
      </c>
      <c r="AN79" s="127">
        <v>0</v>
      </c>
      <c r="AO79" s="127">
        <v>0</v>
      </c>
      <c r="AP79" s="127">
        <v>0</v>
      </c>
      <c r="AQ79" s="127">
        <v>0</v>
      </c>
      <c r="AR79" s="127">
        <v>0</v>
      </c>
      <c r="AS79" s="127">
        <v>0</v>
      </c>
      <c r="AT79" s="127">
        <v>0</v>
      </c>
    </row>
    <row r="80" spans="1:46" s="41" customFormat="1" ht="56.25" x14ac:dyDescent="0.25">
      <c r="A80" s="164" t="s">
        <v>627</v>
      </c>
      <c r="B80" s="88" t="s">
        <v>642</v>
      </c>
      <c r="C80" s="165" t="s">
        <v>635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7">
        <v>0</v>
      </c>
      <c r="W80" s="127">
        <v>0</v>
      </c>
      <c r="X80" s="127">
        <v>0</v>
      </c>
      <c r="Y80" s="127">
        <v>0</v>
      </c>
      <c r="Z80" s="127">
        <v>0</v>
      </c>
      <c r="AA80" s="127">
        <v>0</v>
      </c>
      <c r="AB80" s="127">
        <v>0</v>
      </c>
      <c r="AC80" s="127">
        <v>0</v>
      </c>
      <c r="AD80" s="127">
        <v>0</v>
      </c>
      <c r="AE80" s="127">
        <v>0</v>
      </c>
      <c r="AF80" s="127">
        <v>0</v>
      </c>
      <c r="AG80" s="127">
        <v>0</v>
      </c>
      <c r="AH80" s="127">
        <v>0</v>
      </c>
      <c r="AI80" s="127">
        <v>0</v>
      </c>
      <c r="AJ80" s="127">
        <v>0</v>
      </c>
      <c r="AK80" s="127">
        <v>0</v>
      </c>
      <c r="AL80" s="127">
        <v>0</v>
      </c>
      <c r="AM80" s="127">
        <v>0</v>
      </c>
      <c r="AN80" s="127">
        <v>0</v>
      </c>
      <c r="AO80" s="127">
        <v>0</v>
      </c>
      <c r="AP80" s="127">
        <v>0</v>
      </c>
      <c r="AQ80" s="127">
        <v>0</v>
      </c>
      <c r="AR80" s="127">
        <v>0</v>
      </c>
      <c r="AS80" s="127">
        <v>0</v>
      </c>
      <c r="AT80" s="127">
        <v>0</v>
      </c>
    </row>
    <row r="81" spans="1:46" s="41" customFormat="1" ht="56.25" x14ac:dyDescent="0.25">
      <c r="A81" s="164" t="s">
        <v>628</v>
      </c>
      <c r="B81" s="88" t="s">
        <v>643</v>
      </c>
      <c r="C81" s="165" t="s">
        <v>636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0</v>
      </c>
      <c r="AA81" s="127">
        <v>0</v>
      </c>
      <c r="AB81" s="127">
        <v>0</v>
      </c>
      <c r="AC81" s="127">
        <v>0</v>
      </c>
      <c r="AD81" s="127">
        <v>0</v>
      </c>
      <c r="AE81" s="127">
        <v>0</v>
      </c>
      <c r="AF81" s="127">
        <v>0</v>
      </c>
      <c r="AG81" s="127">
        <v>0</v>
      </c>
      <c r="AH81" s="127">
        <v>0</v>
      </c>
      <c r="AI81" s="127">
        <v>0</v>
      </c>
      <c r="AJ81" s="127">
        <v>0</v>
      </c>
      <c r="AK81" s="127">
        <v>0</v>
      </c>
      <c r="AL81" s="127">
        <v>0</v>
      </c>
      <c r="AM81" s="127">
        <v>0</v>
      </c>
      <c r="AN81" s="127">
        <v>0</v>
      </c>
      <c r="AO81" s="127">
        <v>0</v>
      </c>
      <c r="AP81" s="127">
        <v>0</v>
      </c>
      <c r="AQ81" s="127">
        <v>0</v>
      </c>
      <c r="AR81" s="127">
        <v>0</v>
      </c>
      <c r="AS81" s="127">
        <v>0</v>
      </c>
      <c r="AT81" s="127">
        <v>0</v>
      </c>
    </row>
    <row r="82" spans="1:46" s="41" customFormat="1" ht="56.25" x14ac:dyDescent="0.25">
      <c r="A82" s="164" t="s">
        <v>629</v>
      </c>
      <c r="B82" s="88" t="s">
        <v>640</v>
      </c>
      <c r="C82" s="165" t="s">
        <v>637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7">
        <v>0</v>
      </c>
      <c r="W82" s="127">
        <v>0</v>
      </c>
      <c r="X82" s="127">
        <v>0</v>
      </c>
      <c r="Y82" s="127">
        <v>0</v>
      </c>
      <c r="Z82" s="127">
        <v>0</v>
      </c>
      <c r="AA82" s="127">
        <v>0</v>
      </c>
      <c r="AB82" s="127">
        <v>0</v>
      </c>
      <c r="AC82" s="127">
        <v>0</v>
      </c>
      <c r="AD82" s="127">
        <v>0</v>
      </c>
      <c r="AE82" s="127">
        <v>0</v>
      </c>
      <c r="AF82" s="127">
        <v>0</v>
      </c>
      <c r="AG82" s="127">
        <v>0</v>
      </c>
      <c r="AH82" s="127">
        <v>0</v>
      </c>
      <c r="AI82" s="127">
        <v>0</v>
      </c>
      <c r="AJ82" s="127">
        <v>0</v>
      </c>
      <c r="AK82" s="127">
        <v>0</v>
      </c>
      <c r="AL82" s="127">
        <v>0</v>
      </c>
      <c r="AM82" s="127">
        <v>0</v>
      </c>
      <c r="AN82" s="127">
        <v>0</v>
      </c>
      <c r="AO82" s="127">
        <v>0</v>
      </c>
      <c r="AP82" s="127">
        <v>0</v>
      </c>
      <c r="AQ82" s="127">
        <v>0</v>
      </c>
      <c r="AR82" s="127">
        <v>0</v>
      </c>
      <c r="AS82" s="127">
        <v>0</v>
      </c>
      <c r="AT82" s="127">
        <v>0</v>
      </c>
    </row>
    <row r="83" spans="1:46" s="41" customFormat="1" ht="56.25" x14ac:dyDescent="0.25">
      <c r="A83" s="164" t="s">
        <v>630</v>
      </c>
      <c r="B83" s="88" t="s">
        <v>646</v>
      </c>
      <c r="C83" s="165" t="s">
        <v>638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  <c r="Z83" s="127">
        <v>0</v>
      </c>
      <c r="AA83" s="127">
        <v>0</v>
      </c>
      <c r="AB83" s="127">
        <v>0</v>
      </c>
      <c r="AC83" s="127">
        <v>0</v>
      </c>
      <c r="AD83" s="127">
        <v>0</v>
      </c>
      <c r="AE83" s="127">
        <v>0</v>
      </c>
      <c r="AF83" s="127">
        <v>0</v>
      </c>
      <c r="AG83" s="127">
        <v>0</v>
      </c>
      <c r="AH83" s="127">
        <v>0</v>
      </c>
      <c r="AI83" s="127">
        <v>0</v>
      </c>
      <c r="AJ83" s="127">
        <v>0</v>
      </c>
      <c r="AK83" s="127">
        <v>0</v>
      </c>
      <c r="AL83" s="127">
        <v>0</v>
      </c>
      <c r="AM83" s="127">
        <v>0</v>
      </c>
      <c r="AN83" s="127">
        <v>0</v>
      </c>
      <c r="AO83" s="127">
        <v>0</v>
      </c>
      <c r="AP83" s="127">
        <v>0</v>
      </c>
      <c r="AQ83" s="127">
        <v>0</v>
      </c>
      <c r="AR83" s="127">
        <v>0</v>
      </c>
      <c r="AS83" s="127">
        <v>0</v>
      </c>
      <c r="AT83" s="127">
        <v>0</v>
      </c>
    </row>
    <row r="84" spans="1:46" s="10" customFormat="1" ht="30" x14ac:dyDescent="0.25">
      <c r="A84" s="19" t="s">
        <v>22</v>
      </c>
      <c r="B84" s="7" t="s">
        <v>83</v>
      </c>
      <c r="C84" s="13" t="s">
        <v>113</v>
      </c>
      <c r="D84" s="15">
        <v>0</v>
      </c>
      <c r="E84" s="15">
        <v>0</v>
      </c>
      <c r="F84" s="15">
        <f>F85</f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9">
        <f>R85</f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</row>
    <row r="85" spans="1:46" s="10" customFormat="1" ht="56.25" x14ac:dyDescent="0.25">
      <c r="A85" s="168" t="s">
        <v>22</v>
      </c>
      <c r="B85" s="92" t="s">
        <v>574</v>
      </c>
      <c r="C85" s="136" t="s">
        <v>502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7">
        <v>0</v>
      </c>
      <c r="J85" s="127">
        <v>0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82">
        <v>0</v>
      </c>
      <c r="T85" s="82">
        <v>0</v>
      </c>
      <c r="U85" s="82">
        <v>0</v>
      </c>
      <c r="V85" s="82">
        <v>0</v>
      </c>
      <c r="W85" s="82">
        <v>0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82">
        <v>0</v>
      </c>
      <c r="AD85" s="82">
        <v>0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82">
        <v>0</v>
      </c>
      <c r="AK85" s="82">
        <v>0</v>
      </c>
      <c r="AL85" s="82">
        <v>0</v>
      </c>
      <c r="AM85" s="82">
        <v>0</v>
      </c>
      <c r="AN85" s="82">
        <v>0</v>
      </c>
      <c r="AO85" s="82">
        <v>0</v>
      </c>
      <c r="AP85" s="82">
        <v>0</v>
      </c>
      <c r="AQ85" s="82">
        <v>0</v>
      </c>
      <c r="AR85" s="82">
        <v>0</v>
      </c>
      <c r="AS85" s="82">
        <v>0</v>
      </c>
      <c r="AT85" s="82">
        <v>0</v>
      </c>
    </row>
    <row r="86" spans="1:46" s="10" customFormat="1" ht="30" x14ac:dyDescent="0.25">
      <c r="A86" s="19" t="s">
        <v>7</v>
      </c>
      <c r="B86" s="7" t="s">
        <v>84</v>
      </c>
      <c r="C86" s="8" t="s">
        <v>113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</row>
    <row r="87" spans="1:46" s="10" customFormat="1" ht="30.75" customHeight="1" x14ac:dyDescent="0.25">
      <c r="A87" s="8" t="s">
        <v>27</v>
      </c>
      <c r="B87" s="7" t="s">
        <v>85</v>
      </c>
      <c r="C87" s="8" t="s">
        <v>113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</row>
    <row r="88" spans="1:46" s="10" customFormat="1" ht="30" x14ac:dyDescent="0.25">
      <c r="A88" s="8" t="s">
        <v>35</v>
      </c>
      <c r="B88" s="7" t="s">
        <v>86</v>
      </c>
      <c r="C88" s="8" t="s">
        <v>113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</row>
    <row r="89" spans="1:46" s="10" customFormat="1" ht="30" x14ac:dyDescent="0.25">
      <c r="A89" s="19" t="s">
        <v>8</v>
      </c>
      <c r="B89" s="7" t="s">
        <v>92</v>
      </c>
      <c r="C89" s="8" t="s">
        <v>113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</row>
    <row r="90" spans="1:46" s="10" customFormat="1" ht="30" x14ac:dyDescent="0.25">
      <c r="A90" s="8" t="s">
        <v>17</v>
      </c>
      <c r="B90" s="7" t="s">
        <v>102</v>
      </c>
      <c r="C90" s="8" t="s">
        <v>113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</row>
    <row r="91" spans="1:46" s="10" customFormat="1" ht="30" x14ac:dyDescent="0.25">
      <c r="A91" s="8" t="s">
        <v>101</v>
      </c>
      <c r="B91" s="7" t="s">
        <v>103</v>
      </c>
      <c r="C91" s="8" t="s">
        <v>113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</row>
    <row r="92" spans="1:46" s="10" customFormat="1" ht="30" x14ac:dyDescent="0.25">
      <c r="A92" s="8" t="s">
        <v>118</v>
      </c>
      <c r="B92" s="7" t="s">
        <v>117</v>
      </c>
      <c r="C92" s="8" t="s">
        <v>113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</row>
    <row r="93" spans="1:46" s="10" customFormat="1" ht="45" x14ac:dyDescent="0.25">
      <c r="A93" s="19" t="s">
        <v>9</v>
      </c>
      <c r="B93" s="7" t="s">
        <v>104</v>
      </c>
      <c r="C93" s="13" t="s">
        <v>113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</row>
    <row r="94" spans="1:46" s="10" customFormat="1" ht="30" x14ac:dyDescent="0.25">
      <c r="A94" s="19" t="s">
        <v>10</v>
      </c>
      <c r="B94" s="7" t="s">
        <v>105</v>
      </c>
      <c r="C94" s="13" t="s">
        <v>113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</row>
    <row r="95" spans="1:46" s="10" customFormat="1" ht="30" x14ac:dyDescent="0.25">
      <c r="A95" s="19" t="s">
        <v>11</v>
      </c>
      <c r="B95" s="7" t="s">
        <v>106</v>
      </c>
      <c r="C95" s="13" t="s">
        <v>113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</row>
    <row r="96" spans="1:46" s="10" customFormat="1" ht="30" x14ac:dyDescent="0.25">
      <c r="A96" s="19" t="s">
        <v>36</v>
      </c>
      <c r="B96" s="7" t="s">
        <v>107</v>
      </c>
      <c r="C96" s="13" t="s">
        <v>113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</row>
    <row r="97" spans="1:46" s="10" customFormat="1" ht="30" x14ac:dyDescent="0.25">
      <c r="A97" s="19" t="s">
        <v>29</v>
      </c>
      <c r="B97" s="7" t="s">
        <v>108</v>
      </c>
      <c r="C97" s="13" t="s">
        <v>113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  <c r="AQ97" s="40">
        <v>0</v>
      </c>
      <c r="AR97" s="40">
        <v>0</v>
      </c>
      <c r="AS97" s="40">
        <v>0</v>
      </c>
      <c r="AT97" s="40">
        <v>0</v>
      </c>
    </row>
    <row r="98" spans="1:46" s="10" customFormat="1" ht="30.75" customHeight="1" x14ac:dyDescent="0.25">
      <c r="A98" s="19" t="s">
        <v>37</v>
      </c>
      <c r="B98" s="42" t="str">
        <f>'1'!B95</f>
        <v>Прочие инвестиционные проекты, всего, в том числе:</v>
      </c>
      <c r="C98" s="13" t="s">
        <v>113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0">
        <v>0</v>
      </c>
      <c r="AL98" s="40">
        <v>0</v>
      </c>
      <c r="AM98" s="40">
        <v>0</v>
      </c>
      <c r="AN98" s="40">
        <v>0</v>
      </c>
      <c r="AO98" s="40">
        <v>0</v>
      </c>
      <c r="AP98" s="40">
        <v>0</v>
      </c>
      <c r="AQ98" s="40">
        <v>0</v>
      </c>
      <c r="AR98" s="40">
        <v>0</v>
      </c>
      <c r="AS98" s="40">
        <v>0</v>
      </c>
      <c r="AT98" s="40">
        <v>0</v>
      </c>
    </row>
  </sheetData>
  <customSheetViews>
    <customSheetView guid="{FC68BDD2-F512-4524-8E29-BBFD503F0B23}" scale="55">
      <selection activeCell="H2" sqref="H2"/>
      <pageMargins left="0.7" right="0.7" top="0.75" bottom="0.75" header="0.3" footer="0.3"/>
      <pageSetup paperSize="9" orientation="portrait" r:id="rId1"/>
    </customSheetView>
  </customSheetViews>
  <mergeCells count="49">
    <mergeCell ref="AT13:AT15"/>
    <mergeCell ref="V13:X13"/>
    <mergeCell ref="Y13:AB13"/>
    <mergeCell ref="A11:A13"/>
    <mergeCell ref="B11:B13"/>
    <mergeCell ref="C11:C13"/>
    <mergeCell ref="V14:X14"/>
    <mergeCell ref="D11:AT11"/>
    <mergeCell ref="R13:R15"/>
    <mergeCell ref="S13:S15"/>
    <mergeCell ref="AJ12:AL12"/>
    <mergeCell ref="AM12:AN12"/>
    <mergeCell ref="AO12:AQ12"/>
    <mergeCell ref="AR12:AS12"/>
    <mergeCell ref="AL13:AL15"/>
    <mergeCell ref="AM13:AM15"/>
    <mergeCell ref="AS13:AS15"/>
    <mergeCell ref="AP13:AP15"/>
    <mergeCell ref="V12:AI12"/>
    <mergeCell ref="D13:G13"/>
    <mergeCell ref="D14:G14"/>
    <mergeCell ref="H13:J13"/>
    <mergeCell ref="H14:J14"/>
    <mergeCell ref="K13:N13"/>
    <mergeCell ref="K14:N14"/>
    <mergeCell ref="O13:Q13"/>
    <mergeCell ref="O14:Q14"/>
    <mergeCell ref="D12:U12"/>
    <mergeCell ref="K2:L2"/>
    <mergeCell ref="M2:N2"/>
    <mergeCell ref="A4:AT4"/>
    <mergeCell ref="A5:AT5"/>
    <mergeCell ref="A6:AT6"/>
    <mergeCell ref="A8:AT8"/>
    <mergeCell ref="A9:AT9"/>
    <mergeCell ref="AN13:AN15"/>
    <mergeCell ref="AO13:AO15"/>
    <mergeCell ref="T13:T15"/>
    <mergeCell ref="U13:U15"/>
    <mergeCell ref="AI13:AI15"/>
    <mergeCell ref="AJ13:AJ15"/>
    <mergeCell ref="AK13:AK15"/>
    <mergeCell ref="Y14:AB14"/>
    <mergeCell ref="AC13:AE13"/>
    <mergeCell ref="AC14:AE14"/>
    <mergeCell ref="AF13:AH13"/>
    <mergeCell ref="AF14:AH14"/>
    <mergeCell ref="AQ13:AQ15"/>
    <mergeCell ref="AR13:AR15"/>
  </mergeCells>
  <phoneticPr fontId="1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zoomScale="70" zoomScaleNormal="70" workbookViewId="0">
      <selection activeCell="C1" sqref="C1"/>
    </sheetView>
  </sheetViews>
  <sheetFormatPr defaultColWidth="9.140625" defaultRowHeight="15" outlineLevelCol="1" x14ac:dyDescent="0.25"/>
  <cols>
    <col min="1" max="1" width="11.28515625" style="10" customWidth="1"/>
    <col min="2" max="2" width="73.42578125" style="10" customWidth="1"/>
    <col min="3" max="3" width="13.5703125" style="10" customWidth="1"/>
    <col min="4" max="8" width="9.140625" style="10" outlineLevel="1"/>
    <col min="9" max="9" width="10.42578125" style="10" customWidth="1" outlineLevel="1"/>
    <col min="10" max="14" width="9.140625" style="10" outlineLevel="1"/>
    <col min="15" max="15" width="10.28515625" style="10" customWidth="1" outlineLevel="1"/>
    <col min="16" max="19" width="9.140625" style="10" outlineLevel="1"/>
    <col min="20" max="20" width="11.7109375" style="10" customWidth="1" outlineLevel="1"/>
    <col min="21" max="21" width="15.28515625" style="10" customWidth="1" outlineLevel="1"/>
    <col min="22" max="22" width="16.7109375" style="10" customWidth="1" outlineLevel="1"/>
    <col min="23" max="23" width="14.28515625" style="10" customWidth="1" outlineLevel="1"/>
    <col min="24" max="24" width="11" style="10" customWidth="1" outlineLevel="1"/>
    <col min="25" max="25" width="9.85546875" style="10" customWidth="1" outlineLevel="1"/>
    <col min="26" max="29" width="9.140625" style="10" outlineLevel="1"/>
    <col min="30" max="30" width="13.85546875" style="10" customWidth="1" outlineLevel="1"/>
    <col min="31" max="31" width="9.140625" style="10" outlineLevel="1"/>
    <col min="32" max="32" width="15.140625" style="10" customWidth="1" outlineLevel="1"/>
    <col min="33" max="34" width="9.140625" style="10" outlineLevel="1"/>
    <col min="35" max="35" width="11.140625" style="10" customWidth="1" outlineLevel="1"/>
    <col min="36" max="38" width="9.140625" style="10" outlineLevel="1"/>
    <col min="39" max="39" width="10.7109375" style="10" customWidth="1" outlineLevel="1"/>
    <col min="40" max="40" width="9.140625" style="10" outlineLevel="1"/>
    <col min="41" max="41" width="11.42578125" style="10" customWidth="1" outlineLevel="1"/>
    <col min="42" max="42" width="13.28515625" style="10" customWidth="1" outlineLevel="1"/>
    <col min="43" max="45" width="9.140625" style="10" outlineLevel="1"/>
    <col min="46" max="47" width="15.28515625" style="10" customWidth="1" outlineLevel="1"/>
    <col min="48" max="48" width="20.5703125" style="10" customWidth="1" outlineLevel="1"/>
    <col min="49" max="56" width="9.140625" style="10" outlineLevel="1"/>
    <col min="57" max="57" width="9.5703125" style="10" customWidth="1" outlineLevel="1"/>
    <col min="58" max="70" width="9.140625" style="10" outlineLevel="1"/>
    <col min="71" max="71" width="11.140625" style="10" customWidth="1" outlineLevel="1"/>
    <col min="72" max="72" width="10" style="10" customWidth="1" outlineLevel="1"/>
    <col min="73" max="73" width="10.42578125" style="10" customWidth="1" outlineLevel="1"/>
    <col min="74" max="74" width="10" style="10" customWidth="1" outlineLevel="1"/>
    <col min="75" max="75" width="11.28515625" style="10" customWidth="1" outlineLevel="1"/>
    <col min="76" max="77" width="9.140625" style="10" outlineLevel="1"/>
    <col min="78" max="78" width="10.5703125" style="10" customWidth="1" outlineLevel="1"/>
    <col min="79" max="79" width="9" style="10" customWidth="1" outlineLevel="1"/>
    <col min="80" max="80" width="9.140625" style="10" outlineLevel="1"/>
    <col min="81" max="81" width="13" style="10" customWidth="1" outlineLevel="1"/>
    <col min="82" max="82" width="12.85546875" style="10" customWidth="1" outlineLevel="1"/>
    <col min="83" max="83" width="13.42578125" style="10" customWidth="1" outlineLevel="1"/>
    <col min="84" max="85" width="9.140625" style="10" outlineLevel="1"/>
    <col min="86" max="86" width="10" style="10" customWidth="1" outlineLevel="1"/>
    <col min="87" max="87" width="9.5703125" style="10" customWidth="1" outlineLevel="1"/>
    <col min="88" max="88" width="9.140625" style="10" outlineLevel="1"/>
    <col min="89" max="89" width="10.5703125" style="10" customWidth="1" outlineLevel="1"/>
    <col min="90" max="92" width="9.140625" style="10" outlineLevel="1"/>
    <col min="93" max="93" width="14" style="10" customWidth="1" outlineLevel="1"/>
    <col min="94" max="16384" width="9.140625" style="10"/>
  </cols>
  <sheetData>
    <row r="1" spans="1:48" s="175" customFormat="1" ht="22.5" x14ac:dyDescent="0.2">
      <c r="AV1" s="60" t="s">
        <v>321</v>
      </c>
    </row>
    <row r="2" spans="1:48" s="175" customFormat="1" ht="22.5" x14ac:dyDescent="0.3">
      <c r="J2" s="176"/>
      <c r="K2" s="323"/>
      <c r="L2" s="323"/>
      <c r="M2" s="323"/>
      <c r="N2" s="323"/>
      <c r="O2" s="176"/>
      <c r="AV2" s="61" t="s">
        <v>120</v>
      </c>
    </row>
    <row r="3" spans="1:48" s="175" customFormat="1" ht="18.75" x14ac:dyDescent="0.3">
      <c r="AR3" s="61"/>
    </row>
    <row r="4" spans="1:48" s="175" customFormat="1" ht="18.75" x14ac:dyDescent="0.2">
      <c r="A4" s="324" t="s">
        <v>121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</row>
    <row r="5" spans="1:48" s="175" customFormat="1" ht="18.75" x14ac:dyDescent="0.2">
      <c r="A5" s="324" t="s">
        <v>243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</row>
    <row r="6" spans="1:48" s="175" customFormat="1" ht="18.75" x14ac:dyDescent="0.3">
      <c r="A6" s="325" t="s">
        <v>499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</row>
    <row r="7" spans="1:48" s="175" customFormat="1" ht="12" x14ac:dyDescent="0.2"/>
    <row r="8" spans="1:48" s="175" customFormat="1" ht="18.75" x14ac:dyDescent="0.2">
      <c r="A8" s="326" t="s">
        <v>648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</row>
    <row r="9" spans="1:48" s="175" customFormat="1" ht="15.75" x14ac:dyDescent="0.2">
      <c r="A9" s="321" t="s">
        <v>123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</row>
    <row r="11" spans="1:48" s="172" customFormat="1" ht="15.75" x14ac:dyDescent="0.25">
      <c r="A11" s="327" t="s">
        <v>38</v>
      </c>
      <c r="B11" s="315" t="s">
        <v>39</v>
      </c>
      <c r="C11" s="315" t="s">
        <v>160</v>
      </c>
      <c r="D11" s="314" t="s">
        <v>161</v>
      </c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</row>
    <row r="12" spans="1:48" s="170" customFormat="1" ht="94.5" x14ac:dyDescent="0.2">
      <c r="A12" s="328"/>
      <c r="B12" s="316"/>
      <c r="C12" s="316"/>
      <c r="D12" s="314" t="s">
        <v>162</v>
      </c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 t="s">
        <v>163</v>
      </c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01" t="s">
        <v>164</v>
      </c>
      <c r="AM12" s="302"/>
      <c r="AN12" s="303"/>
      <c r="AO12" s="301" t="s">
        <v>165</v>
      </c>
      <c r="AP12" s="303"/>
      <c r="AQ12" s="301" t="s">
        <v>166</v>
      </c>
      <c r="AR12" s="302"/>
      <c r="AS12" s="303"/>
      <c r="AT12" s="301" t="s">
        <v>167</v>
      </c>
      <c r="AU12" s="303"/>
      <c r="AV12" s="157" t="s">
        <v>168</v>
      </c>
    </row>
    <row r="13" spans="1:48" s="170" customFormat="1" ht="252" x14ac:dyDescent="0.2">
      <c r="A13" s="328"/>
      <c r="B13" s="316"/>
      <c r="C13" s="316"/>
      <c r="D13" s="301" t="s">
        <v>169</v>
      </c>
      <c r="E13" s="302"/>
      <c r="F13" s="302"/>
      <c r="G13" s="303"/>
      <c r="H13" s="301" t="s">
        <v>170</v>
      </c>
      <c r="I13" s="302"/>
      <c r="J13" s="303"/>
      <c r="K13" s="301" t="s">
        <v>171</v>
      </c>
      <c r="L13" s="302"/>
      <c r="M13" s="302"/>
      <c r="N13" s="303"/>
      <c r="O13" s="301" t="s">
        <v>172</v>
      </c>
      <c r="P13" s="302"/>
      <c r="Q13" s="302"/>
      <c r="R13" s="302"/>
      <c r="S13" s="303"/>
      <c r="T13" s="315" t="s">
        <v>173</v>
      </c>
      <c r="U13" s="315" t="s">
        <v>174</v>
      </c>
      <c r="V13" s="298" t="s">
        <v>175</v>
      </c>
      <c r="W13" s="315" t="s">
        <v>176</v>
      </c>
      <c r="X13" s="301" t="s">
        <v>177</v>
      </c>
      <c r="Y13" s="302"/>
      <c r="Z13" s="303"/>
      <c r="AA13" s="301" t="s">
        <v>178</v>
      </c>
      <c r="AB13" s="302"/>
      <c r="AC13" s="302"/>
      <c r="AD13" s="303"/>
      <c r="AE13" s="301" t="s">
        <v>179</v>
      </c>
      <c r="AF13" s="302"/>
      <c r="AG13" s="303"/>
      <c r="AH13" s="301" t="s">
        <v>180</v>
      </c>
      <c r="AI13" s="302"/>
      <c r="AJ13" s="303"/>
      <c r="AK13" s="298" t="s">
        <v>181</v>
      </c>
      <c r="AL13" s="298" t="s">
        <v>182</v>
      </c>
      <c r="AM13" s="298" t="s">
        <v>183</v>
      </c>
      <c r="AN13" s="298" t="s">
        <v>184</v>
      </c>
      <c r="AO13" s="298" t="s">
        <v>185</v>
      </c>
      <c r="AP13" s="298" t="s">
        <v>186</v>
      </c>
      <c r="AQ13" s="298" t="s">
        <v>187</v>
      </c>
      <c r="AR13" s="298" t="s">
        <v>188</v>
      </c>
      <c r="AS13" s="298" t="s">
        <v>189</v>
      </c>
      <c r="AT13" s="298" t="s">
        <v>190</v>
      </c>
      <c r="AU13" s="298" t="s">
        <v>191</v>
      </c>
      <c r="AV13" s="177" t="s">
        <v>192</v>
      </c>
    </row>
    <row r="14" spans="1:48" s="173" customFormat="1" ht="15.75" x14ac:dyDescent="0.25">
      <c r="A14" s="328"/>
      <c r="B14" s="316"/>
      <c r="C14" s="316"/>
      <c r="D14" s="304" t="s">
        <v>193</v>
      </c>
      <c r="E14" s="305"/>
      <c r="F14" s="305"/>
      <c r="G14" s="306"/>
      <c r="H14" s="304" t="s">
        <v>193</v>
      </c>
      <c r="I14" s="305"/>
      <c r="J14" s="306"/>
      <c r="K14" s="304" t="s">
        <v>193</v>
      </c>
      <c r="L14" s="305"/>
      <c r="M14" s="305"/>
      <c r="N14" s="306"/>
      <c r="O14" s="304" t="s">
        <v>193</v>
      </c>
      <c r="P14" s="305"/>
      <c r="Q14" s="305"/>
      <c r="R14" s="305"/>
      <c r="S14" s="306"/>
      <c r="T14" s="316"/>
      <c r="U14" s="316"/>
      <c r="V14" s="299"/>
      <c r="W14" s="316"/>
      <c r="X14" s="304" t="s">
        <v>193</v>
      </c>
      <c r="Y14" s="305"/>
      <c r="Z14" s="306"/>
      <c r="AA14" s="304" t="s">
        <v>193</v>
      </c>
      <c r="AB14" s="305"/>
      <c r="AC14" s="305"/>
      <c r="AD14" s="306"/>
      <c r="AE14" s="304" t="s">
        <v>193</v>
      </c>
      <c r="AF14" s="305"/>
      <c r="AG14" s="306"/>
      <c r="AH14" s="304" t="s">
        <v>193</v>
      </c>
      <c r="AI14" s="305"/>
      <c r="AJ14" s="306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178"/>
    </row>
    <row r="15" spans="1:48" s="173" customFormat="1" ht="15.75" x14ac:dyDescent="0.25">
      <c r="A15" s="329"/>
      <c r="B15" s="317"/>
      <c r="C15" s="317"/>
      <c r="D15" s="179">
        <v>110</v>
      </c>
      <c r="E15" s="179">
        <v>6</v>
      </c>
      <c r="F15" s="180" t="s">
        <v>194</v>
      </c>
      <c r="G15" s="179">
        <v>15</v>
      </c>
      <c r="H15" s="179">
        <v>110</v>
      </c>
      <c r="I15" s="180" t="s">
        <v>194</v>
      </c>
      <c r="J15" s="179">
        <v>15</v>
      </c>
      <c r="K15" s="157">
        <v>110</v>
      </c>
      <c r="L15" s="158" t="s">
        <v>195</v>
      </c>
      <c r="M15" s="158" t="s">
        <v>196</v>
      </c>
      <c r="N15" s="157" t="s">
        <v>197</v>
      </c>
      <c r="O15" s="179">
        <v>110</v>
      </c>
      <c r="P15" s="180" t="s">
        <v>196</v>
      </c>
      <c r="Q15" s="181" t="s">
        <v>194</v>
      </c>
      <c r="R15" s="181" t="s">
        <v>195</v>
      </c>
      <c r="S15" s="179" t="s">
        <v>197</v>
      </c>
      <c r="T15" s="317"/>
      <c r="U15" s="317"/>
      <c r="V15" s="300"/>
      <c r="W15" s="317"/>
      <c r="X15" s="157">
        <v>110</v>
      </c>
      <c r="Y15" s="158" t="s">
        <v>195</v>
      </c>
      <c r="Z15" s="157">
        <v>15</v>
      </c>
      <c r="AA15" s="157">
        <v>110</v>
      </c>
      <c r="AB15" s="157">
        <v>6</v>
      </c>
      <c r="AC15" s="158" t="s">
        <v>196</v>
      </c>
      <c r="AD15" s="157" t="s">
        <v>197</v>
      </c>
      <c r="AE15" s="157">
        <v>110</v>
      </c>
      <c r="AF15" s="158" t="s">
        <v>194</v>
      </c>
      <c r="AG15" s="157">
        <v>15</v>
      </c>
      <c r="AH15" s="157">
        <v>110</v>
      </c>
      <c r="AI15" s="158" t="s">
        <v>194</v>
      </c>
      <c r="AJ15" s="157">
        <v>15</v>
      </c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182"/>
    </row>
    <row r="16" spans="1:48" s="173" customFormat="1" ht="15.75" x14ac:dyDescent="0.25">
      <c r="A16" s="159">
        <v>1</v>
      </c>
      <c r="B16" s="159">
        <v>2</v>
      </c>
      <c r="C16" s="159">
        <v>3</v>
      </c>
      <c r="D16" s="159" t="s">
        <v>224</v>
      </c>
      <c r="E16" s="159" t="s">
        <v>225</v>
      </c>
      <c r="F16" s="159" t="s">
        <v>223</v>
      </c>
      <c r="G16" s="159" t="s">
        <v>226</v>
      </c>
      <c r="H16" s="159" t="s">
        <v>227</v>
      </c>
      <c r="I16" s="159" t="s">
        <v>228</v>
      </c>
      <c r="J16" s="159" t="s">
        <v>229</v>
      </c>
      <c r="K16" s="159" t="s">
        <v>230</v>
      </c>
      <c r="L16" s="159" t="s">
        <v>231</v>
      </c>
      <c r="M16" s="159" t="s">
        <v>232</v>
      </c>
      <c r="N16" s="159" t="s">
        <v>233</v>
      </c>
      <c r="O16" s="159" t="s">
        <v>234</v>
      </c>
      <c r="P16" s="159" t="s">
        <v>235</v>
      </c>
      <c r="Q16" s="159" t="s">
        <v>236</v>
      </c>
      <c r="R16" s="159" t="s">
        <v>237</v>
      </c>
      <c r="S16" s="159" t="s">
        <v>238</v>
      </c>
      <c r="T16" s="159" t="s">
        <v>239</v>
      </c>
      <c r="U16" s="159" t="s">
        <v>240</v>
      </c>
      <c r="V16" s="159" t="s">
        <v>241</v>
      </c>
      <c r="W16" s="159" t="s">
        <v>242</v>
      </c>
      <c r="X16" s="159" t="s">
        <v>198</v>
      </c>
      <c r="Y16" s="159" t="s">
        <v>199</v>
      </c>
      <c r="Z16" s="159" t="s">
        <v>200</v>
      </c>
      <c r="AA16" s="159" t="s">
        <v>201</v>
      </c>
      <c r="AB16" s="159" t="s">
        <v>202</v>
      </c>
      <c r="AC16" s="159" t="s">
        <v>203</v>
      </c>
      <c r="AD16" s="159" t="s">
        <v>204</v>
      </c>
      <c r="AE16" s="159" t="s">
        <v>205</v>
      </c>
      <c r="AF16" s="159" t="s">
        <v>206</v>
      </c>
      <c r="AG16" s="159" t="s">
        <v>207</v>
      </c>
      <c r="AH16" s="159" t="s">
        <v>208</v>
      </c>
      <c r="AI16" s="159" t="s">
        <v>209</v>
      </c>
      <c r="AJ16" s="159" t="s">
        <v>210</v>
      </c>
      <c r="AK16" s="159" t="s">
        <v>211</v>
      </c>
      <c r="AL16" s="159" t="s">
        <v>212</v>
      </c>
      <c r="AM16" s="159" t="s">
        <v>213</v>
      </c>
      <c r="AN16" s="159" t="s">
        <v>214</v>
      </c>
      <c r="AO16" s="159" t="s">
        <v>215</v>
      </c>
      <c r="AP16" s="159" t="s">
        <v>216</v>
      </c>
      <c r="AQ16" s="159" t="s">
        <v>217</v>
      </c>
      <c r="AR16" s="159" t="s">
        <v>218</v>
      </c>
      <c r="AS16" s="159" t="s">
        <v>219</v>
      </c>
      <c r="AT16" s="159" t="s">
        <v>220</v>
      </c>
      <c r="AU16" s="159" t="s">
        <v>221</v>
      </c>
      <c r="AV16" s="159" t="s">
        <v>222</v>
      </c>
    </row>
    <row r="17" spans="1:61" ht="18.75" x14ac:dyDescent="0.3">
      <c r="A17" s="6" t="s">
        <v>18</v>
      </c>
      <c r="B17" s="7" t="s">
        <v>51</v>
      </c>
      <c r="C17" s="8" t="s">
        <v>113</v>
      </c>
      <c r="D17" s="9">
        <f>SUM(D18:D23)</f>
        <v>0</v>
      </c>
      <c r="E17" s="9">
        <f t="shared" ref="E17:T17" si="0">SUM(E18:E23)</f>
        <v>0</v>
      </c>
      <c r="F17" s="9">
        <f t="shared" si="0"/>
        <v>0.75700000000000001</v>
      </c>
      <c r="G17" s="9">
        <f t="shared" si="0"/>
        <v>0.51659999999999995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9">
        <f t="shared" si="0"/>
        <v>0</v>
      </c>
      <c r="Q17" s="9">
        <f t="shared" si="0"/>
        <v>0</v>
      </c>
      <c r="R17" s="9">
        <f t="shared" si="0"/>
        <v>0</v>
      </c>
      <c r="S17" s="9">
        <f t="shared" si="0"/>
        <v>0</v>
      </c>
      <c r="T17" s="9">
        <f t="shared" si="0"/>
        <v>3.4245199999999998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BC17" s="11"/>
      <c r="BD17" s="11"/>
      <c r="BE17" s="11"/>
      <c r="BF17" s="11"/>
      <c r="BG17" s="11"/>
      <c r="BH17" s="11"/>
      <c r="BI17" s="11"/>
    </row>
    <row r="18" spans="1:61" ht="18.75" x14ac:dyDescent="0.25">
      <c r="A18" s="6" t="s">
        <v>52</v>
      </c>
      <c r="B18" s="7" t="s">
        <v>53</v>
      </c>
      <c r="C18" s="8" t="s">
        <v>113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</row>
    <row r="19" spans="1:61" ht="18.75" x14ac:dyDescent="0.25">
      <c r="A19" s="6" t="s">
        <v>54</v>
      </c>
      <c r="B19" s="7" t="s">
        <v>55</v>
      </c>
      <c r="C19" s="8" t="s">
        <v>113</v>
      </c>
      <c r="D19" s="9">
        <f>D50</f>
        <v>0</v>
      </c>
      <c r="E19" s="9">
        <f t="shared" ref="E19:T19" si="1">E50</f>
        <v>0</v>
      </c>
      <c r="F19" s="9">
        <f t="shared" si="1"/>
        <v>0.75700000000000001</v>
      </c>
      <c r="G19" s="9">
        <f t="shared" si="1"/>
        <v>0.51659999999999995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9">
        <f t="shared" si="1"/>
        <v>0</v>
      </c>
      <c r="L19" s="9">
        <f t="shared" si="1"/>
        <v>0</v>
      </c>
      <c r="M19" s="9">
        <f t="shared" si="1"/>
        <v>0</v>
      </c>
      <c r="N19" s="9">
        <f t="shared" si="1"/>
        <v>0</v>
      </c>
      <c r="O19" s="9">
        <f t="shared" si="1"/>
        <v>0</v>
      </c>
      <c r="P19" s="9">
        <f t="shared" si="1"/>
        <v>0</v>
      </c>
      <c r="Q19" s="9">
        <f t="shared" si="1"/>
        <v>0</v>
      </c>
      <c r="R19" s="9">
        <f t="shared" si="1"/>
        <v>0</v>
      </c>
      <c r="S19" s="9">
        <f t="shared" si="1"/>
        <v>0</v>
      </c>
      <c r="T19" s="9">
        <f t="shared" si="1"/>
        <v>3.4245199999999998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</row>
    <row r="20" spans="1:61" ht="30" x14ac:dyDescent="0.25">
      <c r="A20" s="6" t="s">
        <v>56</v>
      </c>
      <c r="B20" s="7" t="s">
        <v>57</v>
      </c>
      <c r="C20" s="8" t="s">
        <v>113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</row>
    <row r="21" spans="1:61" ht="18.75" x14ac:dyDescent="0.25">
      <c r="A21" s="6" t="s">
        <v>58</v>
      </c>
      <c r="B21" s="7" t="s">
        <v>59</v>
      </c>
      <c r="C21" s="8" t="s">
        <v>113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</row>
    <row r="22" spans="1:61" ht="30" x14ac:dyDescent="0.25">
      <c r="A22" s="6" t="s">
        <v>60</v>
      </c>
      <c r="B22" s="7" t="s">
        <v>61</v>
      </c>
      <c r="C22" s="8" t="s">
        <v>113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</row>
    <row r="23" spans="1:61" ht="18.75" x14ac:dyDescent="0.25">
      <c r="A23" s="6" t="s">
        <v>62</v>
      </c>
      <c r="B23" s="7" t="s">
        <v>63</v>
      </c>
      <c r="C23" s="8" t="s">
        <v>113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</row>
    <row r="24" spans="1:61" ht="18.75" x14ac:dyDescent="0.25">
      <c r="A24" s="6" t="s">
        <v>23</v>
      </c>
      <c r="B24" s="7" t="s">
        <v>51</v>
      </c>
      <c r="C24" s="8" t="s">
        <v>113</v>
      </c>
      <c r="D24" s="9">
        <f>D25+D50</f>
        <v>0</v>
      </c>
      <c r="E24" s="9">
        <f t="shared" ref="E24:T24" si="2">E25+E50</f>
        <v>0</v>
      </c>
      <c r="F24" s="9">
        <f t="shared" si="2"/>
        <v>0.75700000000000001</v>
      </c>
      <c r="G24" s="9">
        <f t="shared" si="2"/>
        <v>0.51659999999999995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9">
        <f t="shared" si="2"/>
        <v>0</v>
      </c>
      <c r="R24" s="9">
        <f t="shared" si="2"/>
        <v>0</v>
      </c>
      <c r="S24" s="9">
        <f t="shared" si="2"/>
        <v>0</v>
      </c>
      <c r="T24" s="9">
        <f t="shared" si="2"/>
        <v>3.4245199999999998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</row>
    <row r="25" spans="1:61" ht="18.75" x14ac:dyDescent="0.25">
      <c r="A25" s="6" t="s">
        <v>0</v>
      </c>
      <c r="B25" s="7" t="s">
        <v>64</v>
      </c>
      <c r="C25" s="8" t="s">
        <v>113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</row>
    <row r="26" spans="1:61" ht="30" x14ac:dyDescent="0.25">
      <c r="A26" s="6" t="s">
        <v>1</v>
      </c>
      <c r="B26" s="7" t="s">
        <v>65</v>
      </c>
      <c r="C26" s="8" t="s">
        <v>113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</row>
    <row r="27" spans="1:61" ht="30" x14ac:dyDescent="0.25">
      <c r="A27" s="6" t="s">
        <v>34</v>
      </c>
      <c r="B27" s="7" t="s">
        <v>66</v>
      </c>
      <c r="C27" s="8" t="s">
        <v>113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</row>
    <row r="28" spans="1:61" ht="30" x14ac:dyDescent="0.25">
      <c r="A28" s="6" t="s">
        <v>33</v>
      </c>
      <c r="B28" s="7" t="s">
        <v>67</v>
      </c>
      <c r="C28" s="8" t="s">
        <v>113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</row>
    <row r="29" spans="1:61" ht="30" x14ac:dyDescent="0.25">
      <c r="A29" s="6" t="s">
        <v>28</v>
      </c>
      <c r="B29" s="7" t="s">
        <v>68</v>
      </c>
      <c r="C29" s="8" t="s">
        <v>113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</row>
    <row r="30" spans="1:61" ht="30" x14ac:dyDescent="0.25">
      <c r="A30" s="54" t="s">
        <v>2</v>
      </c>
      <c r="B30" s="7" t="s">
        <v>70</v>
      </c>
      <c r="C30" s="13" t="s">
        <v>113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</row>
    <row r="31" spans="1:61" ht="45" x14ac:dyDescent="0.25">
      <c r="A31" s="54" t="s">
        <v>32</v>
      </c>
      <c r="B31" s="7" t="s">
        <v>71</v>
      </c>
      <c r="C31" s="13" t="s">
        <v>113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</row>
    <row r="32" spans="1:61" ht="30" x14ac:dyDescent="0.25">
      <c r="A32" s="54" t="s">
        <v>69</v>
      </c>
      <c r="B32" s="7" t="s">
        <v>72</v>
      </c>
      <c r="C32" s="13" t="s">
        <v>113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</row>
    <row r="33" spans="1:48" ht="30" x14ac:dyDescent="0.25">
      <c r="A33" s="54" t="s">
        <v>3</v>
      </c>
      <c r="B33" s="7" t="s">
        <v>73</v>
      </c>
      <c r="C33" s="13" t="s">
        <v>113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</row>
    <row r="34" spans="1:48" ht="30" x14ac:dyDescent="0.25">
      <c r="A34" s="54" t="s">
        <v>19</v>
      </c>
      <c r="B34" s="7" t="s">
        <v>73</v>
      </c>
      <c r="C34" s="13" t="s">
        <v>113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</row>
    <row r="35" spans="1:48" ht="60" x14ac:dyDescent="0.25">
      <c r="A35" s="54" t="s">
        <v>20</v>
      </c>
      <c r="B35" s="7" t="s">
        <v>74</v>
      </c>
      <c r="C35" s="13" t="s">
        <v>113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</row>
    <row r="36" spans="1:48" ht="60" x14ac:dyDescent="0.25">
      <c r="A36" s="54" t="s">
        <v>20</v>
      </c>
      <c r="B36" s="7" t="s">
        <v>75</v>
      </c>
      <c r="C36" s="13" t="s">
        <v>113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</row>
    <row r="37" spans="1:48" ht="60" x14ac:dyDescent="0.25">
      <c r="A37" s="54" t="s">
        <v>20</v>
      </c>
      <c r="B37" s="7" t="s">
        <v>76</v>
      </c>
      <c r="C37" s="13" t="s">
        <v>113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</row>
    <row r="38" spans="1:48" ht="60" x14ac:dyDescent="0.25">
      <c r="A38" s="54" t="s">
        <v>114</v>
      </c>
      <c r="B38" s="7" t="s">
        <v>74</v>
      </c>
      <c r="C38" s="13" t="s">
        <v>113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</row>
    <row r="39" spans="1:48" ht="60" x14ac:dyDescent="0.25">
      <c r="A39" s="54" t="s">
        <v>114</v>
      </c>
      <c r="B39" s="7" t="s">
        <v>75</v>
      </c>
      <c r="C39" s="13" t="s">
        <v>113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</row>
    <row r="40" spans="1:48" ht="60" x14ac:dyDescent="0.25">
      <c r="A40" s="54" t="s">
        <v>114</v>
      </c>
      <c r="B40" s="7" t="s">
        <v>76</v>
      </c>
      <c r="C40" s="13" t="s">
        <v>113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</row>
    <row r="41" spans="1:48" ht="60" x14ac:dyDescent="0.25">
      <c r="A41" s="54" t="s">
        <v>115</v>
      </c>
      <c r="B41" s="7" t="s">
        <v>74</v>
      </c>
      <c r="C41" s="13" t="s">
        <v>113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</row>
    <row r="42" spans="1:48" ht="60" x14ac:dyDescent="0.25">
      <c r="A42" s="54" t="s">
        <v>115</v>
      </c>
      <c r="B42" s="7" t="s">
        <v>75</v>
      </c>
      <c r="C42" s="13" t="s">
        <v>113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</row>
    <row r="43" spans="1:48" ht="60" x14ac:dyDescent="0.25">
      <c r="A43" s="54" t="s">
        <v>115</v>
      </c>
      <c r="B43" s="7" t="s">
        <v>76</v>
      </c>
      <c r="C43" s="13" t="s">
        <v>113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</row>
    <row r="44" spans="1:48" ht="60" x14ac:dyDescent="0.25">
      <c r="A44" s="54" t="s">
        <v>116</v>
      </c>
      <c r="B44" s="7" t="s">
        <v>74</v>
      </c>
      <c r="C44" s="13" t="s">
        <v>113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</row>
    <row r="45" spans="1:48" ht="60" x14ac:dyDescent="0.25">
      <c r="A45" s="54" t="s">
        <v>116</v>
      </c>
      <c r="B45" s="7" t="s">
        <v>75</v>
      </c>
      <c r="C45" s="13" t="s">
        <v>113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</row>
    <row r="46" spans="1:48" ht="60" x14ac:dyDescent="0.25">
      <c r="A46" s="6" t="s">
        <v>116</v>
      </c>
      <c r="B46" s="7" t="s">
        <v>76</v>
      </c>
      <c r="C46" s="8" t="s">
        <v>113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</row>
    <row r="47" spans="1:48" ht="45" x14ac:dyDescent="0.25">
      <c r="A47" s="6" t="s">
        <v>4</v>
      </c>
      <c r="B47" s="7" t="s">
        <v>77</v>
      </c>
      <c r="C47" s="8" t="s">
        <v>113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</row>
    <row r="48" spans="1:48" ht="45" x14ac:dyDescent="0.25">
      <c r="A48" s="54" t="s">
        <v>31</v>
      </c>
      <c r="B48" s="7" t="s">
        <v>78</v>
      </c>
      <c r="C48" s="13" t="s">
        <v>113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</row>
    <row r="49" spans="1:48" ht="45" x14ac:dyDescent="0.25">
      <c r="A49" s="54" t="s">
        <v>30</v>
      </c>
      <c r="B49" s="7" t="s">
        <v>79</v>
      </c>
      <c r="C49" s="13" t="s">
        <v>113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</row>
    <row r="50" spans="1:48" ht="30" x14ac:dyDescent="0.25">
      <c r="A50" s="6" t="s">
        <v>5</v>
      </c>
      <c r="B50" s="7" t="s">
        <v>80</v>
      </c>
      <c r="C50" s="8" t="s">
        <v>113</v>
      </c>
      <c r="D50" s="9">
        <f>D51</f>
        <v>0</v>
      </c>
      <c r="E50" s="9">
        <f t="shared" ref="E50:T50" si="3">E51</f>
        <v>0</v>
      </c>
      <c r="F50" s="9">
        <f t="shared" si="3"/>
        <v>0.75700000000000001</v>
      </c>
      <c r="G50" s="9">
        <f t="shared" si="3"/>
        <v>0.51659999999999995</v>
      </c>
      <c r="H50" s="9">
        <f t="shared" si="3"/>
        <v>0</v>
      </c>
      <c r="I50" s="9">
        <f t="shared" si="3"/>
        <v>0</v>
      </c>
      <c r="J50" s="9">
        <f t="shared" si="3"/>
        <v>0</v>
      </c>
      <c r="K50" s="9">
        <f t="shared" si="3"/>
        <v>0</v>
      </c>
      <c r="L50" s="9">
        <f t="shared" si="3"/>
        <v>0</v>
      </c>
      <c r="M50" s="9">
        <f t="shared" si="3"/>
        <v>0</v>
      </c>
      <c r="N50" s="9">
        <f t="shared" si="3"/>
        <v>0</v>
      </c>
      <c r="O50" s="9">
        <f t="shared" si="3"/>
        <v>0</v>
      </c>
      <c r="P50" s="9">
        <f t="shared" si="3"/>
        <v>0</v>
      </c>
      <c r="Q50" s="9">
        <f t="shared" si="3"/>
        <v>0</v>
      </c>
      <c r="R50" s="9">
        <f t="shared" si="3"/>
        <v>0</v>
      </c>
      <c r="S50" s="9">
        <f t="shared" si="3"/>
        <v>0</v>
      </c>
      <c r="T50" s="9">
        <f t="shared" si="3"/>
        <v>3.4245199999999998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</row>
    <row r="51" spans="1:48" ht="45" x14ac:dyDescent="0.25">
      <c r="A51" s="54" t="s">
        <v>6</v>
      </c>
      <c r="B51" s="7" t="s">
        <v>81</v>
      </c>
      <c r="C51" s="8" t="s">
        <v>113</v>
      </c>
      <c r="D51" s="9">
        <f t="shared" ref="D51:T51" si="4">D52+D85</f>
        <v>0</v>
      </c>
      <c r="E51" s="9">
        <f t="shared" si="4"/>
        <v>0</v>
      </c>
      <c r="F51" s="9">
        <f t="shared" si="4"/>
        <v>0.75700000000000001</v>
      </c>
      <c r="G51" s="9">
        <f t="shared" si="4"/>
        <v>0.51659999999999995</v>
      </c>
      <c r="H51" s="9">
        <f t="shared" si="4"/>
        <v>0</v>
      </c>
      <c r="I51" s="9">
        <f t="shared" si="4"/>
        <v>0</v>
      </c>
      <c r="J51" s="9">
        <f t="shared" si="4"/>
        <v>0</v>
      </c>
      <c r="K51" s="9">
        <f t="shared" si="4"/>
        <v>0</v>
      </c>
      <c r="L51" s="9">
        <f t="shared" si="4"/>
        <v>0</v>
      </c>
      <c r="M51" s="9">
        <f t="shared" si="4"/>
        <v>0</v>
      </c>
      <c r="N51" s="9">
        <f t="shared" si="4"/>
        <v>0</v>
      </c>
      <c r="O51" s="9">
        <f t="shared" si="4"/>
        <v>0</v>
      </c>
      <c r="P51" s="9">
        <f t="shared" si="4"/>
        <v>0</v>
      </c>
      <c r="Q51" s="9">
        <f t="shared" si="4"/>
        <v>0</v>
      </c>
      <c r="R51" s="9">
        <f t="shared" si="4"/>
        <v>0</v>
      </c>
      <c r="S51" s="9">
        <f t="shared" si="4"/>
        <v>0</v>
      </c>
      <c r="T51" s="9">
        <f t="shared" si="4"/>
        <v>3.4245199999999998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</row>
    <row r="52" spans="1:48" ht="18.75" x14ac:dyDescent="0.25">
      <c r="A52" s="6" t="s">
        <v>21</v>
      </c>
      <c r="B52" s="7" t="s">
        <v>82</v>
      </c>
      <c r="C52" s="8" t="s">
        <v>113</v>
      </c>
      <c r="D52" s="15">
        <f>SUM(D53:D76)</f>
        <v>0</v>
      </c>
      <c r="E52" s="15">
        <f>SUM(E53:E76)</f>
        <v>0</v>
      </c>
      <c r="F52" s="15">
        <f>SUM(F53:F84)</f>
        <v>0.75700000000000001</v>
      </c>
      <c r="G52" s="15">
        <f t="shared" ref="G52:T52" si="5">SUM(G53:G84)</f>
        <v>0.51659999999999995</v>
      </c>
      <c r="H52" s="15">
        <f t="shared" si="5"/>
        <v>0</v>
      </c>
      <c r="I52" s="15">
        <f t="shared" si="5"/>
        <v>0</v>
      </c>
      <c r="J52" s="15">
        <f t="shared" si="5"/>
        <v>0</v>
      </c>
      <c r="K52" s="15">
        <f t="shared" si="5"/>
        <v>0</v>
      </c>
      <c r="L52" s="15">
        <f t="shared" si="5"/>
        <v>0</v>
      </c>
      <c r="M52" s="15">
        <f t="shared" si="5"/>
        <v>0</v>
      </c>
      <c r="N52" s="15">
        <f t="shared" si="5"/>
        <v>0</v>
      </c>
      <c r="O52" s="15">
        <f t="shared" si="5"/>
        <v>0</v>
      </c>
      <c r="P52" s="15">
        <f t="shared" si="5"/>
        <v>0</v>
      </c>
      <c r="Q52" s="15">
        <f t="shared" si="5"/>
        <v>0</v>
      </c>
      <c r="R52" s="15">
        <f t="shared" si="5"/>
        <v>0</v>
      </c>
      <c r="S52" s="15">
        <f t="shared" si="5"/>
        <v>0</v>
      </c>
      <c r="T52" s="15">
        <f t="shared" si="5"/>
        <v>3.4245199999999998</v>
      </c>
      <c r="U52" s="15">
        <f>SUM(U53:U76)</f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</row>
    <row r="53" spans="1:48" ht="37.5" x14ac:dyDescent="0.25">
      <c r="A53" s="164" t="s">
        <v>21</v>
      </c>
      <c r="B53" s="42" t="s">
        <v>567</v>
      </c>
      <c r="C53" s="165" t="s">
        <v>503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27">
        <v>0</v>
      </c>
      <c r="W53" s="127">
        <v>0</v>
      </c>
      <c r="X53" s="127">
        <v>0</v>
      </c>
      <c r="Y53" s="127">
        <v>0</v>
      </c>
      <c r="Z53" s="127">
        <v>0</v>
      </c>
      <c r="AA53" s="127">
        <v>0</v>
      </c>
      <c r="AB53" s="127">
        <v>0</v>
      </c>
      <c r="AC53" s="127">
        <v>0</v>
      </c>
      <c r="AD53" s="127">
        <v>0</v>
      </c>
      <c r="AE53" s="127">
        <v>0</v>
      </c>
      <c r="AF53" s="127">
        <v>0</v>
      </c>
      <c r="AG53" s="127">
        <v>0</v>
      </c>
      <c r="AH53" s="127">
        <v>0</v>
      </c>
      <c r="AI53" s="127">
        <v>0</v>
      </c>
      <c r="AJ53" s="127">
        <v>0</v>
      </c>
      <c r="AK53" s="127">
        <v>0</v>
      </c>
      <c r="AL53" s="127">
        <v>0</v>
      </c>
      <c r="AM53" s="127">
        <v>0</v>
      </c>
      <c r="AN53" s="127">
        <v>0</v>
      </c>
      <c r="AO53" s="127">
        <v>0</v>
      </c>
      <c r="AP53" s="127">
        <v>0</v>
      </c>
      <c r="AQ53" s="127">
        <v>0</v>
      </c>
      <c r="AR53" s="127">
        <v>0</v>
      </c>
      <c r="AS53" s="127">
        <v>0</v>
      </c>
      <c r="AT53" s="127">
        <v>0</v>
      </c>
      <c r="AU53" s="127">
        <v>0</v>
      </c>
      <c r="AV53" s="127">
        <v>0</v>
      </c>
    </row>
    <row r="54" spans="1:48" ht="46.5" customHeight="1" x14ac:dyDescent="0.25">
      <c r="A54" s="164" t="s">
        <v>22</v>
      </c>
      <c r="B54" s="83" t="s">
        <v>568</v>
      </c>
      <c r="C54" s="165" t="s">
        <v>504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  <c r="V54" s="127">
        <v>0</v>
      </c>
      <c r="W54" s="127">
        <v>0</v>
      </c>
      <c r="X54" s="127">
        <v>0</v>
      </c>
      <c r="Y54" s="127">
        <v>0</v>
      </c>
      <c r="Z54" s="127">
        <v>0</v>
      </c>
      <c r="AA54" s="127">
        <v>0</v>
      </c>
      <c r="AB54" s="127">
        <v>0</v>
      </c>
      <c r="AC54" s="127">
        <v>0</v>
      </c>
      <c r="AD54" s="127">
        <v>0</v>
      </c>
      <c r="AE54" s="127">
        <v>0</v>
      </c>
      <c r="AF54" s="127">
        <v>0</v>
      </c>
      <c r="AG54" s="127">
        <v>0</v>
      </c>
      <c r="AH54" s="127">
        <v>0</v>
      </c>
      <c r="AI54" s="127">
        <v>0</v>
      </c>
      <c r="AJ54" s="127">
        <v>0</v>
      </c>
      <c r="AK54" s="127">
        <v>0</v>
      </c>
      <c r="AL54" s="127">
        <v>0</v>
      </c>
      <c r="AM54" s="127">
        <v>0</v>
      </c>
      <c r="AN54" s="127">
        <v>0</v>
      </c>
      <c r="AO54" s="127">
        <v>0</v>
      </c>
      <c r="AP54" s="127">
        <v>0</v>
      </c>
      <c r="AQ54" s="127">
        <v>0</v>
      </c>
      <c r="AR54" s="127">
        <v>0</v>
      </c>
      <c r="AS54" s="127">
        <v>0</v>
      </c>
      <c r="AT54" s="127">
        <v>0</v>
      </c>
      <c r="AU54" s="127">
        <v>0</v>
      </c>
      <c r="AV54" s="127">
        <v>0</v>
      </c>
    </row>
    <row r="55" spans="1:48" ht="37.5" x14ac:dyDescent="0.25">
      <c r="A55" s="164" t="s">
        <v>353</v>
      </c>
      <c r="B55" s="85" t="s">
        <v>570</v>
      </c>
      <c r="C55" s="165" t="s">
        <v>505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27">
        <v>0</v>
      </c>
      <c r="W55" s="127">
        <v>0</v>
      </c>
      <c r="X55" s="127">
        <v>0</v>
      </c>
      <c r="Y55" s="127">
        <v>0</v>
      </c>
      <c r="Z55" s="127">
        <v>0</v>
      </c>
      <c r="AA55" s="127">
        <v>0</v>
      </c>
      <c r="AB55" s="127">
        <v>0</v>
      </c>
      <c r="AC55" s="127">
        <v>0</v>
      </c>
      <c r="AD55" s="127">
        <v>0</v>
      </c>
      <c r="AE55" s="127">
        <v>0</v>
      </c>
      <c r="AF55" s="127">
        <v>0</v>
      </c>
      <c r="AG55" s="127">
        <v>0</v>
      </c>
      <c r="AH55" s="127">
        <v>0</v>
      </c>
      <c r="AI55" s="127">
        <v>0</v>
      </c>
      <c r="AJ55" s="127">
        <v>0</v>
      </c>
      <c r="AK55" s="127">
        <v>0</v>
      </c>
      <c r="AL55" s="127">
        <v>0</v>
      </c>
      <c r="AM55" s="127">
        <v>0</v>
      </c>
      <c r="AN55" s="127">
        <v>0</v>
      </c>
      <c r="AO55" s="127">
        <v>0</v>
      </c>
      <c r="AP55" s="127">
        <v>0</v>
      </c>
      <c r="AQ55" s="127">
        <v>0</v>
      </c>
      <c r="AR55" s="127">
        <v>0</v>
      </c>
      <c r="AS55" s="127">
        <v>0</v>
      </c>
      <c r="AT55" s="127">
        <v>0</v>
      </c>
      <c r="AU55" s="127">
        <v>0</v>
      </c>
      <c r="AV55" s="127">
        <v>0</v>
      </c>
    </row>
    <row r="56" spans="1:48" ht="45.75" customHeight="1" x14ac:dyDescent="0.25">
      <c r="A56" s="164" t="s">
        <v>355</v>
      </c>
      <c r="B56" s="85" t="s">
        <v>571</v>
      </c>
      <c r="C56" s="165" t="s">
        <v>507</v>
      </c>
      <c r="D56" s="127">
        <v>0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7">
        <v>0</v>
      </c>
      <c r="T56" s="127">
        <v>0</v>
      </c>
      <c r="U56" s="127">
        <v>0</v>
      </c>
      <c r="V56" s="127">
        <v>0</v>
      </c>
      <c r="W56" s="127">
        <v>0</v>
      </c>
      <c r="X56" s="127">
        <v>0</v>
      </c>
      <c r="Y56" s="127">
        <v>0</v>
      </c>
      <c r="Z56" s="127">
        <v>0</v>
      </c>
      <c r="AA56" s="127">
        <v>0</v>
      </c>
      <c r="AB56" s="127">
        <v>0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27">
        <v>0</v>
      </c>
      <c r="AR56" s="127">
        <v>0</v>
      </c>
      <c r="AS56" s="127">
        <v>0</v>
      </c>
      <c r="AT56" s="127">
        <v>0</v>
      </c>
      <c r="AU56" s="127">
        <v>0</v>
      </c>
      <c r="AV56" s="127">
        <v>0</v>
      </c>
    </row>
    <row r="57" spans="1:48" ht="37.5" x14ac:dyDescent="0.25">
      <c r="A57" s="164" t="s">
        <v>357</v>
      </c>
      <c r="B57" s="86" t="s">
        <v>565</v>
      </c>
      <c r="C57" s="165" t="s">
        <v>508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  <c r="Q57" s="127">
        <v>0</v>
      </c>
      <c r="R57" s="127">
        <v>0</v>
      </c>
      <c r="S57" s="127">
        <v>0</v>
      </c>
      <c r="T57" s="127">
        <v>0</v>
      </c>
      <c r="U57" s="127">
        <v>0</v>
      </c>
      <c r="V57" s="127">
        <v>0</v>
      </c>
      <c r="W57" s="127">
        <v>0</v>
      </c>
      <c r="X57" s="127">
        <v>0</v>
      </c>
      <c r="Y57" s="127">
        <v>0</v>
      </c>
      <c r="Z57" s="127">
        <v>0</v>
      </c>
      <c r="AA57" s="127">
        <v>0</v>
      </c>
      <c r="AB57" s="127">
        <v>0</v>
      </c>
      <c r="AC57" s="127">
        <v>0</v>
      </c>
      <c r="AD57" s="127">
        <v>0</v>
      </c>
      <c r="AE57" s="127">
        <v>0</v>
      </c>
      <c r="AF57" s="127">
        <v>0</v>
      </c>
      <c r="AG57" s="127">
        <v>0</v>
      </c>
      <c r="AH57" s="127">
        <v>0</v>
      </c>
      <c r="AI57" s="127">
        <v>0</v>
      </c>
      <c r="AJ57" s="127">
        <v>0</v>
      </c>
      <c r="AK57" s="127">
        <v>0</v>
      </c>
      <c r="AL57" s="127">
        <v>0</v>
      </c>
      <c r="AM57" s="127">
        <v>0</v>
      </c>
      <c r="AN57" s="127">
        <v>0</v>
      </c>
      <c r="AO57" s="127">
        <v>0</v>
      </c>
      <c r="AP57" s="127">
        <v>0</v>
      </c>
      <c r="AQ57" s="127">
        <v>0</v>
      </c>
      <c r="AR57" s="127">
        <v>0</v>
      </c>
      <c r="AS57" s="127">
        <v>0</v>
      </c>
      <c r="AT57" s="127">
        <v>0</v>
      </c>
      <c r="AU57" s="127">
        <v>0</v>
      </c>
      <c r="AV57" s="127">
        <v>0</v>
      </c>
    </row>
    <row r="58" spans="1:48" ht="37.5" x14ac:dyDescent="0.25">
      <c r="A58" s="164" t="s">
        <v>359</v>
      </c>
      <c r="B58" s="86" t="s">
        <v>566</v>
      </c>
      <c r="C58" s="165" t="s">
        <v>509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27">
        <v>0</v>
      </c>
      <c r="T58" s="127">
        <v>0</v>
      </c>
      <c r="U58" s="127">
        <v>0</v>
      </c>
      <c r="V58" s="127">
        <v>0</v>
      </c>
      <c r="W58" s="127">
        <v>0</v>
      </c>
      <c r="X58" s="127">
        <v>0</v>
      </c>
      <c r="Y58" s="127">
        <v>0</v>
      </c>
      <c r="Z58" s="127">
        <v>0</v>
      </c>
      <c r="AA58" s="127">
        <v>0</v>
      </c>
      <c r="AB58" s="127">
        <v>0</v>
      </c>
      <c r="AC58" s="127">
        <v>0</v>
      </c>
      <c r="AD58" s="127">
        <v>0</v>
      </c>
      <c r="AE58" s="127">
        <v>0</v>
      </c>
      <c r="AF58" s="127">
        <v>0</v>
      </c>
      <c r="AG58" s="127">
        <v>0</v>
      </c>
      <c r="AH58" s="127">
        <v>0</v>
      </c>
      <c r="AI58" s="127">
        <v>0</v>
      </c>
      <c r="AJ58" s="127">
        <v>0</v>
      </c>
      <c r="AK58" s="127">
        <v>0</v>
      </c>
      <c r="AL58" s="127">
        <v>0</v>
      </c>
      <c r="AM58" s="127">
        <v>0</v>
      </c>
      <c r="AN58" s="127">
        <v>0</v>
      </c>
      <c r="AO58" s="127">
        <v>0</v>
      </c>
      <c r="AP58" s="127">
        <v>0</v>
      </c>
      <c r="AQ58" s="127">
        <v>0</v>
      </c>
      <c r="AR58" s="127">
        <v>0</v>
      </c>
      <c r="AS58" s="127">
        <v>0</v>
      </c>
      <c r="AT58" s="127">
        <v>0</v>
      </c>
      <c r="AU58" s="127">
        <v>0</v>
      </c>
      <c r="AV58" s="127">
        <v>0</v>
      </c>
    </row>
    <row r="59" spans="1:48" ht="37.5" x14ac:dyDescent="0.25">
      <c r="A59" s="164" t="s">
        <v>360</v>
      </c>
      <c r="B59" s="85" t="s">
        <v>569</v>
      </c>
      <c r="C59" s="165" t="s">
        <v>510</v>
      </c>
      <c r="D59" s="127">
        <v>0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  <c r="Q59" s="127">
        <v>0</v>
      </c>
      <c r="R59" s="127">
        <v>0</v>
      </c>
      <c r="S59" s="127">
        <v>0</v>
      </c>
      <c r="T59" s="127">
        <v>0</v>
      </c>
      <c r="U59" s="127">
        <v>0</v>
      </c>
      <c r="V59" s="127">
        <v>0</v>
      </c>
      <c r="W59" s="127">
        <v>0</v>
      </c>
      <c r="X59" s="127">
        <v>0</v>
      </c>
      <c r="Y59" s="127">
        <v>0</v>
      </c>
      <c r="Z59" s="127">
        <v>0</v>
      </c>
      <c r="AA59" s="127">
        <v>0</v>
      </c>
      <c r="AB59" s="127">
        <v>0</v>
      </c>
      <c r="AC59" s="127">
        <v>0</v>
      </c>
      <c r="AD59" s="127">
        <v>0</v>
      </c>
      <c r="AE59" s="127">
        <v>0</v>
      </c>
      <c r="AF59" s="127">
        <v>0</v>
      </c>
      <c r="AG59" s="127">
        <v>0</v>
      </c>
      <c r="AH59" s="127">
        <v>0</v>
      </c>
      <c r="AI59" s="127">
        <v>0</v>
      </c>
      <c r="AJ59" s="127">
        <v>0</v>
      </c>
      <c r="AK59" s="127">
        <v>0</v>
      </c>
      <c r="AL59" s="127">
        <v>0</v>
      </c>
      <c r="AM59" s="127">
        <v>0</v>
      </c>
      <c r="AN59" s="127">
        <v>0</v>
      </c>
      <c r="AO59" s="127">
        <v>0</v>
      </c>
      <c r="AP59" s="127">
        <v>0</v>
      </c>
      <c r="AQ59" s="127">
        <v>0</v>
      </c>
      <c r="AR59" s="127">
        <v>0</v>
      </c>
      <c r="AS59" s="127">
        <v>0</v>
      </c>
      <c r="AT59" s="127">
        <v>0</v>
      </c>
      <c r="AU59" s="127">
        <v>0</v>
      </c>
      <c r="AV59" s="127">
        <v>0</v>
      </c>
    </row>
    <row r="60" spans="1:48" ht="48.75" customHeight="1" x14ac:dyDescent="0.25">
      <c r="A60" s="164" t="s">
        <v>511</v>
      </c>
      <c r="B60" s="85" t="s">
        <v>572</v>
      </c>
      <c r="C60" s="165" t="s">
        <v>512</v>
      </c>
      <c r="D60" s="127">
        <v>0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27">
        <v>0</v>
      </c>
      <c r="S60" s="127">
        <v>0</v>
      </c>
      <c r="T60" s="127">
        <v>0</v>
      </c>
      <c r="U60" s="127">
        <v>0</v>
      </c>
      <c r="V60" s="127">
        <v>0</v>
      </c>
      <c r="W60" s="127">
        <v>0</v>
      </c>
      <c r="X60" s="127">
        <v>0</v>
      </c>
      <c r="Y60" s="127">
        <v>0</v>
      </c>
      <c r="Z60" s="127">
        <v>0</v>
      </c>
      <c r="AA60" s="127">
        <v>0</v>
      </c>
      <c r="AB60" s="127">
        <v>0</v>
      </c>
      <c r="AC60" s="127">
        <v>0</v>
      </c>
      <c r="AD60" s="127">
        <v>0</v>
      </c>
      <c r="AE60" s="127">
        <v>0</v>
      </c>
      <c r="AF60" s="127">
        <v>0</v>
      </c>
      <c r="AG60" s="127">
        <v>0</v>
      </c>
      <c r="AH60" s="127">
        <v>0</v>
      </c>
      <c r="AI60" s="127">
        <v>0</v>
      </c>
      <c r="AJ60" s="127">
        <v>0</v>
      </c>
      <c r="AK60" s="127">
        <v>0</v>
      </c>
      <c r="AL60" s="127">
        <v>0</v>
      </c>
      <c r="AM60" s="127">
        <v>0</v>
      </c>
      <c r="AN60" s="127">
        <v>0</v>
      </c>
      <c r="AO60" s="127">
        <v>0</v>
      </c>
      <c r="AP60" s="127">
        <v>0</v>
      </c>
      <c r="AQ60" s="127">
        <v>0</v>
      </c>
      <c r="AR60" s="127">
        <v>0</v>
      </c>
      <c r="AS60" s="127">
        <v>0</v>
      </c>
      <c r="AT60" s="127">
        <v>0</v>
      </c>
      <c r="AU60" s="127">
        <v>0</v>
      </c>
      <c r="AV60" s="127">
        <v>0</v>
      </c>
    </row>
    <row r="61" spans="1:48" ht="37.5" x14ac:dyDescent="0.25">
      <c r="A61" s="164" t="s">
        <v>563</v>
      </c>
      <c r="B61" s="88" t="s">
        <v>573</v>
      </c>
      <c r="C61" s="165" t="s">
        <v>513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27">
        <v>0</v>
      </c>
      <c r="T61" s="127">
        <v>0</v>
      </c>
      <c r="U61" s="127">
        <v>0</v>
      </c>
      <c r="V61" s="127">
        <v>0</v>
      </c>
      <c r="W61" s="127">
        <v>0</v>
      </c>
      <c r="X61" s="127">
        <v>0</v>
      </c>
      <c r="Y61" s="127">
        <v>0</v>
      </c>
      <c r="Z61" s="127">
        <v>0</v>
      </c>
      <c r="AA61" s="127">
        <v>0</v>
      </c>
      <c r="AB61" s="127">
        <v>0</v>
      </c>
      <c r="AC61" s="127">
        <v>0</v>
      </c>
      <c r="AD61" s="127">
        <v>0</v>
      </c>
      <c r="AE61" s="127">
        <v>0</v>
      </c>
      <c r="AF61" s="127">
        <v>0</v>
      </c>
      <c r="AG61" s="127">
        <v>0</v>
      </c>
      <c r="AH61" s="127">
        <v>0</v>
      </c>
      <c r="AI61" s="127">
        <v>0</v>
      </c>
      <c r="AJ61" s="127">
        <v>0</v>
      </c>
      <c r="AK61" s="127">
        <v>0</v>
      </c>
      <c r="AL61" s="127">
        <v>0</v>
      </c>
      <c r="AM61" s="127">
        <v>0</v>
      </c>
      <c r="AN61" s="127">
        <v>0</v>
      </c>
      <c r="AO61" s="127">
        <v>0</v>
      </c>
      <c r="AP61" s="127">
        <v>0</v>
      </c>
      <c r="AQ61" s="127">
        <v>0</v>
      </c>
      <c r="AR61" s="127">
        <v>0</v>
      </c>
      <c r="AS61" s="127">
        <v>0</v>
      </c>
      <c r="AT61" s="127">
        <v>0</v>
      </c>
      <c r="AU61" s="127">
        <v>0</v>
      </c>
      <c r="AV61" s="127">
        <v>0</v>
      </c>
    </row>
    <row r="62" spans="1:48" ht="37.5" x14ac:dyDescent="0.25">
      <c r="A62" s="164" t="s">
        <v>575</v>
      </c>
      <c r="B62" s="88" t="str">
        <f>'1'!B58</f>
        <v>Реконструкция КТП 177-10 г. Светлогорск, ул. Горького, 6А для увеличения разрешенной мощности до 0,71 Мвт</v>
      </c>
      <c r="C62" s="165" t="s">
        <v>587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  <c r="V62" s="127">
        <v>0</v>
      </c>
      <c r="W62" s="127">
        <v>0</v>
      </c>
      <c r="X62" s="127">
        <v>0</v>
      </c>
      <c r="Y62" s="127">
        <v>0</v>
      </c>
      <c r="Z62" s="127">
        <v>0</v>
      </c>
      <c r="AA62" s="127">
        <v>0</v>
      </c>
      <c r="AB62" s="127">
        <v>0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27">
        <v>0</v>
      </c>
      <c r="AR62" s="127">
        <v>0</v>
      </c>
      <c r="AS62" s="127">
        <v>0</v>
      </c>
      <c r="AT62" s="127">
        <v>0</v>
      </c>
      <c r="AU62" s="127">
        <v>0</v>
      </c>
      <c r="AV62" s="127">
        <v>0</v>
      </c>
    </row>
    <row r="63" spans="1:48" ht="37.5" x14ac:dyDescent="0.25">
      <c r="A63" s="164" t="s">
        <v>576</v>
      </c>
      <c r="B63" s="88" t="str">
        <f>'1'!B59</f>
        <v>Реконструкция КТП 177-11 г. Светлогорск, ул. Горького, 9А для увеличения разрешенной мощности до 0,87 Мвт</v>
      </c>
      <c r="C63" s="165" t="s">
        <v>588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7">
        <v>0</v>
      </c>
      <c r="W63" s="127">
        <v>0</v>
      </c>
      <c r="X63" s="127">
        <v>0</v>
      </c>
      <c r="Y63" s="127">
        <v>0</v>
      </c>
      <c r="Z63" s="127">
        <v>0</v>
      </c>
      <c r="AA63" s="127">
        <v>0</v>
      </c>
      <c r="AB63" s="127">
        <v>0</v>
      </c>
      <c r="AC63" s="127">
        <v>0</v>
      </c>
      <c r="AD63" s="127">
        <v>0</v>
      </c>
      <c r="AE63" s="127">
        <v>0</v>
      </c>
      <c r="AF63" s="127">
        <v>0</v>
      </c>
      <c r="AG63" s="127">
        <v>0</v>
      </c>
      <c r="AH63" s="127">
        <v>0</v>
      </c>
      <c r="AI63" s="127">
        <v>0</v>
      </c>
      <c r="AJ63" s="127">
        <v>0</v>
      </c>
      <c r="AK63" s="127">
        <v>0</v>
      </c>
      <c r="AL63" s="127">
        <v>0</v>
      </c>
      <c r="AM63" s="127">
        <v>0</v>
      </c>
      <c r="AN63" s="127">
        <v>0</v>
      </c>
      <c r="AO63" s="127">
        <v>0</v>
      </c>
      <c r="AP63" s="127">
        <v>0</v>
      </c>
      <c r="AQ63" s="127">
        <v>0</v>
      </c>
      <c r="AR63" s="127">
        <v>0</v>
      </c>
      <c r="AS63" s="127">
        <v>0</v>
      </c>
      <c r="AT63" s="127">
        <v>0</v>
      </c>
      <c r="AU63" s="127">
        <v>0</v>
      </c>
      <c r="AV63" s="127">
        <v>0</v>
      </c>
    </row>
    <row r="64" spans="1:48" ht="37.5" x14ac:dyDescent="0.25">
      <c r="A64" s="164" t="s">
        <v>577</v>
      </c>
      <c r="B64" s="88" t="str">
        <f>'1'!B60</f>
        <v>Реконструкция ТП-871, г. Калининград, ул. Гайдара для увеличения разрешенной мощности до 1,03 МВт</v>
      </c>
      <c r="C64" s="165" t="s">
        <v>589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27">
        <v>0</v>
      </c>
      <c r="W64" s="127">
        <v>0</v>
      </c>
      <c r="X64" s="127">
        <v>0</v>
      </c>
      <c r="Y64" s="127">
        <v>0</v>
      </c>
      <c r="Z64" s="127">
        <v>0</v>
      </c>
      <c r="AA64" s="127">
        <v>0</v>
      </c>
      <c r="AB64" s="127">
        <v>0</v>
      </c>
      <c r="AC64" s="127">
        <v>0</v>
      </c>
      <c r="AD64" s="127">
        <v>0</v>
      </c>
      <c r="AE64" s="127">
        <v>0</v>
      </c>
      <c r="AF64" s="127">
        <v>0</v>
      </c>
      <c r="AG64" s="127">
        <v>0</v>
      </c>
      <c r="AH64" s="127">
        <v>0</v>
      </c>
      <c r="AI64" s="127">
        <v>0</v>
      </c>
      <c r="AJ64" s="127">
        <v>0</v>
      </c>
      <c r="AK64" s="127">
        <v>0</v>
      </c>
      <c r="AL64" s="127">
        <v>0</v>
      </c>
      <c r="AM64" s="127">
        <v>0</v>
      </c>
      <c r="AN64" s="127">
        <v>0</v>
      </c>
      <c r="AO64" s="127">
        <v>0</v>
      </c>
      <c r="AP64" s="127">
        <v>0</v>
      </c>
      <c r="AQ64" s="127">
        <v>0</v>
      </c>
      <c r="AR64" s="127">
        <v>0</v>
      </c>
      <c r="AS64" s="127">
        <v>0</v>
      </c>
      <c r="AT64" s="127">
        <v>0</v>
      </c>
      <c r="AU64" s="127">
        <v>0</v>
      </c>
      <c r="AV64" s="127">
        <v>0</v>
      </c>
    </row>
    <row r="65" spans="1:48" ht="37.5" x14ac:dyDescent="0.25">
      <c r="A65" s="164" t="s">
        <v>578</v>
      </c>
      <c r="B65" s="88" t="str">
        <f>'1'!B61</f>
        <v>Реконструкция ТП 328-8 г. Зеленоградск, ул. Окружная, 7 для увеличения разрешенной мощности до 0,78 МВт</v>
      </c>
      <c r="C65" s="165" t="s">
        <v>590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0</v>
      </c>
      <c r="AB65" s="127">
        <v>0</v>
      </c>
      <c r="AC65" s="127">
        <v>0</v>
      </c>
      <c r="AD65" s="127">
        <v>0</v>
      </c>
      <c r="AE65" s="127">
        <v>0</v>
      </c>
      <c r="AF65" s="127">
        <v>0</v>
      </c>
      <c r="AG65" s="127">
        <v>0</v>
      </c>
      <c r="AH65" s="127">
        <v>0</v>
      </c>
      <c r="AI65" s="127">
        <v>0</v>
      </c>
      <c r="AJ65" s="127">
        <v>0</v>
      </c>
      <c r="AK65" s="127">
        <v>0</v>
      </c>
      <c r="AL65" s="127">
        <v>0</v>
      </c>
      <c r="AM65" s="127">
        <v>0</v>
      </c>
      <c r="AN65" s="127">
        <v>0</v>
      </c>
      <c r="AO65" s="127">
        <v>0</v>
      </c>
      <c r="AP65" s="127">
        <v>0</v>
      </c>
      <c r="AQ65" s="127">
        <v>0</v>
      </c>
      <c r="AR65" s="127">
        <v>0</v>
      </c>
      <c r="AS65" s="127">
        <v>0</v>
      </c>
      <c r="AT65" s="127">
        <v>0</v>
      </c>
      <c r="AU65" s="127">
        <v>0</v>
      </c>
      <c r="AV65" s="127">
        <v>0</v>
      </c>
    </row>
    <row r="66" spans="1:48" ht="45" customHeight="1" x14ac:dyDescent="0.25">
      <c r="A66" s="164" t="s">
        <v>579</v>
      </c>
      <c r="B66" s="88" t="str">
        <f>'1'!B62</f>
        <v>Реконструкция КТП 3801-5 г. Калининград, ул. Пригородная, для увеличения разрешенной мощности до 0,3 МВт</v>
      </c>
      <c r="C66" s="165" t="s">
        <v>591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0</v>
      </c>
      <c r="AB66" s="127">
        <v>0</v>
      </c>
      <c r="AC66" s="127">
        <v>0</v>
      </c>
      <c r="AD66" s="127">
        <v>0</v>
      </c>
      <c r="AE66" s="127">
        <v>0</v>
      </c>
      <c r="AF66" s="127">
        <v>0</v>
      </c>
      <c r="AG66" s="127">
        <v>0</v>
      </c>
      <c r="AH66" s="127">
        <v>0</v>
      </c>
      <c r="AI66" s="127">
        <v>0</v>
      </c>
      <c r="AJ66" s="127">
        <v>0</v>
      </c>
      <c r="AK66" s="127">
        <v>0</v>
      </c>
      <c r="AL66" s="127">
        <v>0</v>
      </c>
      <c r="AM66" s="127">
        <v>0</v>
      </c>
      <c r="AN66" s="127">
        <v>0</v>
      </c>
      <c r="AO66" s="127">
        <v>0</v>
      </c>
      <c r="AP66" s="127">
        <v>0</v>
      </c>
      <c r="AQ66" s="127">
        <v>0</v>
      </c>
      <c r="AR66" s="127">
        <v>0</v>
      </c>
      <c r="AS66" s="127">
        <v>0</v>
      </c>
      <c r="AT66" s="127">
        <v>0</v>
      </c>
      <c r="AU66" s="127">
        <v>0</v>
      </c>
      <c r="AV66" s="127">
        <v>0</v>
      </c>
    </row>
    <row r="67" spans="1:48" ht="37.5" x14ac:dyDescent="0.25">
      <c r="A67" s="164" t="s">
        <v>580</v>
      </c>
      <c r="B67" s="88" t="str">
        <f>'1'!B63</f>
        <v>Реконструкция ТП 173-5, г. Светлогорск, ул. Ленина, 1Б для увеличения разрешенной мощности до 0,51 МВт</v>
      </c>
      <c r="C67" s="165" t="s">
        <v>592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27">
        <v>0</v>
      </c>
      <c r="Z67" s="127">
        <v>0</v>
      </c>
      <c r="AA67" s="127">
        <v>0</v>
      </c>
      <c r="AB67" s="127">
        <v>0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27">
        <v>0</v>
      </c>
      <c r="AR67" s="127">
        <v>0</v>
      </c>
      <c r="AS67" s="127">
        <v>0</v>
      </c>
      <c r="AT67" s="127">
        <v>0</v>
      </c>
      <c r="AU67" s="127">
        <v>0</v>
      </c>
      <c r="AV67" s="127">
        <v>0</v>
      </c>
    </row>
    <row r="68" spans="1:48" ht="37.5" x14ac:dyDescent="0.25">
      <c r="A68" s="164" t="s">
        <v>581</v>
      </c>
      <c r="B68" s="88" t="str">
        <f>'1'!B64</f>
        <v>Реконструкция ТП 172-1, г. Светлогорск, ул. Динамо, 8А для увеличения разрешенной мощности до 1,19 МВт</v>
      </c>
      <c r="C68" s="165" t="s">
        <v>593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7">
        <v>0</v>
      </c>
      <c r="M68" s="127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27">
        <v>0</v>
      </c>
      <c r="W68" s="127">
        <v>0</v>
      </c>
      <c r="X68" s="127">
        <v>0</v>
      </c>
      <c r="Y68" s="127">
        <v>0</v>
      </c>
      <c r="Z68" s="127">
        <v>0</v>
      </c>
      <c r="AA68" s="127">
        <v>0</v>
      </c>
      <c r="AB68" s="127">
        <v>0</v>
      </c>
      <c r="AC68" s="127">
        <v>0</v>
      </c>
      <c r="AD68" s="127">
        <v>0</v>
      </c>
      <c r="AE68" s="127">
        <v>0</v>
      </c>
      <c r="AF68" s="127">
        <v>0</v>
      </c>
      <c r="AG68" s="127">
        <v>0</v>
      </c>
      <c r="AH68" s="127">
        <v>0</v>
      </c>
      <c r="AI68" s="127">
        <v>0</v>
      </c>
      <c r="AJ68" s="127">
        <v>0</v>
      </c>
      <c r="AK68" s="127">
        <v>0</v>
      </c>
      <c r="AL68" s="127">
        <v>0</v>
      </c>
      <c r="AM68" s="127">
        <v>0</v>
      </c>
      <c r="AN68" s="127">
        <v>0</v>
      </c>
      <c r="AO68" s="127">
        <v>0</v>
      </c>
      <c r="AP68" s="127">
        <v>0</v>
      </c>
      <c r="AQ68" s="127">
        <v>0</v>
      </c>
      <c r="AR68" s="127">
        <v>0</v>
      </c>
      <c r="AS68" s="127">
        <v>0</v>
      </c>
      <c r="AT68" s="127">
        <v>0</v>
      </c>
      <c r="AU68" s="127">
        <v>0</v>
      </c>
      <c r="AV68" s="127">
        <v>0</v>
      </c>
    </row>
    <row r="69" spans="1:48" ht="56.25" x14ac:dyDescent="0.25">
      <c r="A69" s="164" t="s">
        <v>582</v>
      </c>
      <c r="B69" s="88" t="str">
        <f>'1'!B65</f>
        <v>Реконструкция ТП 3801-4, Гурьевский р-н, пос. М. Исаково, ул. Гурьевская 2/6 для увеличения разрешенной мощности до 0,7 МВт</v>
      </c>
      <c r="C69" s="165" t="s">
        <v>594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7">
        <v>0</v>
      </c>
      <c r="W69" s="127">
        <v>0</v>
      </c>
      <c r="X69" s="127">
        <v>0</v>
      </c>
      <c r="Y69" s="127">
        <v>0</v>
      </c>
      <c r="Z69" s="127">
        <v>0</v>
      </c>
      <c r="AA69" s="127">
        <v>0</v>
      </c>
      <c r="AB69" s="127">
        <v>0</v>
      </c>
      <c r="AC69" s="127">
        <v>0</v>
      </c>
      <c r="AD69" s="127">
        <v>0</v>
      </c>
      <c r="AE69" s="127">
        <v>0</v>
      </c>
      <c r="AF69" s="127">
        <v>0</v>
      </c>
      <c r="AG69" s="127">
        <v>0</v>
      </c>
      <c r="AH69" s="127">
        <v>0</v>
      </c>
      <c r="AI69" s="127">
        <v>0</v>
      </c>
      <c r="AJ69" s="127">
        <v>0</v>
      </c>
      <c r="AK69" s="127">
        <v>0</v>
      </c>
      <c r="AL69" s="127">
        <v>0</v>
      </c>
      <c r="AM69" s="127">
        <v>0</v>
      </c>
      <c r="AN69" s="127">
        <v>0</v>
      </c>
      <c r="AO69" s="127">
        <v>0</v>
      </c>
      <c r="AP69" s="127">
        <v>0</v>
      </c>
      <c r="AQ69" s="127">
        <v>0</v>
      </c>
      <c r="AR69" s="127">
        <v>0</v>
      </c>
      <c r="AS69" s="127">
        <v>0</v>
      </c>
      <c r="AT69" s="127">
        <v>0</v>
      </c>
      <c r="AU69" s="127">
        <v>0</v>
      </c>
      <c r="AV69" s="127">
        <v>0</v>
      </c>
    </row>
    <row r="70" spans="1:48" ht="37.5" x14ac:dyDescent="0.25">
      <c r="A70" s="164" t="s">
        <v>583</v>
      </c>
      <c r="B70" s="88" t="str">
        <f>'1'!B66</f>
        <v>Реконструкция ТП 55-01 г. Зеленоградск, ул. Тургенева, 1Б для увеличения разрешенной мощности до 0,67 МВт</v>
      </c>
      <c r="C70" s="165" t="s">
        <v>595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7">
        <v>0</v>
      </c>
      <c r="W70" s="127">
        <v>0</v>
      </c>
      <c r="X70" s="127">
        <v>0</v>
      </c>
      <c r="Y70" s="127">
        <v>0</v>
      </c>
      <c r="Z70" s="127">
        <v>0</v>
      </c>
      <c r="AA70" s="127">
        <v>0</v>
      </c>
      <c r="AB70" s="127">
        <v>0</v>
      </c>
      <c r="AC70" s="127">
        <v>0</v>
      </c>
      <c r="AD70" s="127">
        <v>0</v>
      </c>
      <c r="AE70" s="127">
        <v>0</v>
      </c>
      <c r="AF70" s="127">
        <v>0</v>
      </c>
      <c r="AG70" s="127">
        <v>0</v>
      </c>
      <c r="AH70" s="127">
        <v>0</v>
      </c>
      <c r="AI70" s="127">
        <v>0</v>
      </c>
      <c r="AJ70" s="127">
        <v>0</v>
      </c>
      <c r="AK70" s="127">
        <v>0</v>
      </c>
      <c r="AL70" s="127">
        <v>0</v>
      </c>
      <c r="AM70" s="127">
        <v>0</v>
      </c>
      <c r="AN70" s="127">
        <v>0</v>
      </c>
      <c r="AO70" s="127">
        <v>0</v>
      </c>
      <c r="AP70" s="127">
        <v>0</v>
      </c>
      <c r="AQ70" s="127">
        <v>0</v>
      </c>
      <c r="AR70" s="127">
        <v>0</v>
      </c>
      <c r="AS70" s="127">
        <v>0</v>
      </c>
      <c r="AT70" s="127">
        <v>0</v>
      </c>
      <c r="AU70" s="127">
        <v>0</v>
      </c>
      <c r="AV70" s="127">
        <v>0</v>
      </c>
    </row>
    <row r="71" spans="1:48" ht="56.25" x14ac:dyDescent="0.25">
      <c r="A71" s="164" t="s">
        <v>584</v>
      </c>
      <c r="B71" s="88" t="str">
        <f>'1'!B67</f>
        <v>Реконструкция КТП 65-15, Зеленоградский р-н, пос. Лесной, ул. Парковая, 15 для увеличения разрешенной мощности до 0,46 МВт</v>
      </c>
      <c r="C71" s="165" t="s">
        <v>596</v>
      </c>
      <c r="D71" s="127">
        <v>0</v>
      </c>
      <c r="E71" s="127">
        <v>0</v>
      </c>
      <c r="F71" s="127">
        <v>0</v>
      </c>
      <c r="G71" s="132">
        <f>0.477-0.268</f>
        <v>0.20899999999999996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32">
        <v>0.45791999999999999</v>
      </c>
      <c r="U71" s="127">
        <v>0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127">
        <v>0</v>
      </c>
      <c r="AC71" s="127">
        <v>0</v>
      </c>
      <c r="AD71" s="127">
        <v>0</v>
      </c>
      <c r="AE71" s="127">
        <v>0</v>
      </c>
      <c r="AF71" s="127">
        <v>0</v>
      </c>
      <c r="AG71" s="127">
        <v>0</v>
      </c>
      <c r="AH71" s="127">
        <v>0</v>
      </c>
      <c r="AI71" s="127">
        <v>0</v>
      </c>
      <c r="AJ71" s="127">
        <v>0</v>
      </c>
      <c r="AK71" s="127">
        <v>0</v>
      </c>
      <c r="AL71" s="127">
        <v>0</v>
      </c>
      <c r="AM71" s="127">
        <v>0</v>
      </c>
      <c r="AN71" s="127">
        <v>0</v>
      </c>
      <c r="AO71" s="127">
        <v>0</v>
      </c>
      <c r="AP71" s="127">
        <v>0</v>
      </c>
      <c r="AQ71" s="127">
        <v>0</v>
      </c>
      <c r="AR71" s="127">
        <v>0</v>
      </c>
      <c r="AS71" s="127">
        <v>0</v>
      </c>
      <c r="AT71" s="127">
        <v>0</v>
      </c>
      <c r="AU71" s="127">
        <v>0</v>
      </c>
      <c r="AV71" s="127">
        <v>0</v>
      </c>
    </row>
    <row r="72" spans="1:48" ht="37.5" x14ac:dyDescent="0.25">
      <c r="A72" s="164" t="s">
        <v>585</v>
      </c>
      <c r="B72" s="88" t="str">
        <f>'1'!B68</f>
        <v>Реконструкция КТП-544 г. Калининград, Советский пр-кт, 50 для увеличения разрешенной мощности до 1,02 МВт</v>
      </c>
      <c r="C72" s="165" t="s">
        <v>597</v>
      </c>
      <c r="D72" s="127">
        <v>0</v>
      </c>
      <c r="E72" s="127">
        <v>0</v>
      </c>
      <c r="F72" s="132">
        <f>1.066-0.625</f>
        <v>0.44100000000000006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32">
        <v>1.024</v>
      </c>
      <c r="U72" s="127">
        <v>0</v>
      </c>
      <c r="V72" s="127">
        <v>0</v>
      </c>
      <c r="W72" s="127">
        <v>0</v>
      </c>
      <c r="X72" s="127">
        <v>0</v>
      </c>
      <c r="Y72" s="127">
        <v>0</v>
      </c>
      <c r="Z72" s="127">
        <v>0</v>
      </c>
      <c r="AA72" s="127">
        <v>0</v>
      </c>
      <c r="AB72" s="127">
        <v>0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27">
        <v>0</v>
      </c>
      <c r="AR72" s="127">
        <v>0</v>
      </c>
      <c r="AS72" s="127">
        <v>0</v>
      </c>
      <c r="AT72" s="127">
        <v>0</v>
      </c>
      <c r="AU72" s="127">
        <v>0</v>
      </c>
      <c r="AV72" s="127">
        <v>0</v>
      </c>
    </row>
    <row r="73" spans="1:48" ht="37.5" x14ac:dyDescent="0.25">
      <c r="A73" s="164" t="s">
        <v>586</v>
      </c>
      <c r="B73" s="88" t="str">
        <f>'1'!B69</f>
        <v>Реконструкция КТП-224 г. Калининград, ул. Родникова, 24 для увеличения разрешенной мощности 0,5 МВт</v>
      </c>
      <c r="C73" s="165" t="s">
        <v>598</v>
      </c>
      <c r="D73" s="127">
        <v>0</v>
      </c>
      <c r="E73" s="127">
        <v>0</v>
      </c>
      <c r="F73" s="127">
        <f>0.521-0.365</f>
        <v>0.15600000000000003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0.5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0</v>
      </c>
      <c r="AA73" s="127">
        <v>0</v>
      </c>
      <c r="AB73" s="127">
        <v>0</v>
      </c>
      <c r="AC73" s="127">
        <v>0</v>
      </c>
      <c r="AD73" s="127">
        <v>0</v>
      </c>
      <c r="AE73" s="127">
        <v>0</v>
      </c>
      <c r="AF73" s="127">
        <v>0</v>
      </c>
      <c r="AG73" s="127">
        <v>0</v>
      </c>
      <c r="AH73" s="127">
        <v>0</v>
      </c>
      <c r="AI73" s="127">
        <v>0</v>
      </c>
      <c r="AJ73" s="127">
        <v>0</v>
      </c>
      <c r="AK73" s="127">
        <v>0</v>
      </c>
      <c r="AL73" s="127">
        <v>0</v>
      </c>
      <c r="AM73" s="127">
        <v>0</v>
      </c>
      <c r="AN73" s="127">
        <v>0</v>
      </c>
      <c r="AO73" s="127">
        <v>0</v>
      </c>
      <c r="AP73" s="127">
        <v>0</v>
      </c>
      <c r="AQ73" s="127">
        <v>0</v>
      </c>
      <c r="AR73" s="127">
        <v>0</v>
      </c>
      <c r="AS73" s="127">
        <v>0</v>
      </c>
      <c r="AT73" s="127">
        <v>0</v>
      </c>
      <c r="AU73" s="127">
        <v>0</v>
      </c>
      <c r="AV73" s="127">
        <v>0</v>
      </c>
    </row>
    <row r="74" spans="1:48" ht="56.25" x14ac:dyDescent="0.25">
      <c r="A74" s="164" t="s">
        <v>599</v>
      </c>
      <c r="B74" s="88" t="str">
        <f>'1'!B70</f>
        <v>Реконструкция КТП-239 г. Калининград, ул. Верхние поля, 6 для увеличения разрешенной мощности до 0,9 МВт</v>
      </c>
      <c r="C74" s="165" t="s">
        <v>602</v>
      </c>
      <c r="D74" s="127">
        <v>0</v>
      </c>
      <c r="E74" s="127">
        <v>0</v>
      </c>
      <c r="F74" s="127">
        <f>0.94-0.78</f>
        <v>0.15999999999999992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0.9</v>
      </c>
      <c r="U74" s="127">
        <v>0</v>
      </c>
      <c r="V74" s="127">
        <v>0</v>
      </c>
      <c r="W74" s="127">
        <v>0</v>
      </c>
      <c r="X74" s="127">
        <v>0</v>
      </c>
      <c r="Y74" s="127">
        <v>0</v>
      </c>
      <c r="Z74" s="127">
        <v>0</v>
      </c>
      <c r="AA74" s="127">
        <v>0</v>
      </c>
      <c r="AB74" s="127">
        <v>0</v>
      </c>
      <c r="AC74" s="127">
        <v>0</v>
      </c>
      <c r="AD74" s="127">
        <v>0</v>
      </c>
      <c r="AE74" s="127">
        <v>0</v>
      </c>
      <c r="AF74" s="127">
        <v>0</v>
      </c>
      <c r="AG74" s="127">
        <v>0</v>
      </c>
      <c r="AH74" s="127">
        <v>0</v>
      </c>
      <c r="AI74" s="127">
        <v>0</v>
      </c>
      <c r="AJ74" s="127">
        <v>0</v>
      </c>
      <c r="AK74" s="127">
        <v>0</v>
      </c>
      <c r="AL74" s="127">
        <v>0</v>
      </c>
      <c r="AM74" s="127">
        <v>0</v>
      </c>
      <c r="AN74" s="127">
        <v>0</v>
      </c>
      <c r="AO74" s="127">
        <v>0</v>
      </c>
      <c r="AP74" s="127">
        <v>0</v>
      </c>
      <c r="AQ74" s="127">
        <v>0</v>
      </c>
      <c r="AR74" s="127">
        <v>0</v>
      </c>
      <c r="AS74" s="127">
        <v>0</v>
      </c>
      <c r="AT74" s="127">
        <v>0</v>
      </c>
      <c r="AU74" s="127">
        <v>0</v>
      </c>
      <c r="AV74" s="127">
        <v>0</v>
      </c>
    </row>
    <row r="75" spans="1:48" ht="37.5" x14ac:dyDescent="0.25">
      <c r="A75" s="164" t="s">
        <v>600</v>
      </c>
      <c r="B75" s="88" t="str">
        <f>'1'!B71</f>
        <v>Реконструкция ТП 64-4, г. Пионерский, ул. Рабочая, 20 А для увеличения разрешенной мощности до 0,31 МВт</v>
      </c>
      <c r="C75" s="165" t="s">
        <v>603</v>
      </c>
      <c r="D75" s="127">
        <v>0</v>
      </c>
      <c r="E75" s="127">
        <v>0</v>
      </c>
      <c r="F75" s="127">
        <v>0</v>
      </c>
      <c r="G75" s="127">
        <f>0.324-0.09965</f>
        <v>0.22434999999999999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0.311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27">
        <v>0</v>
      </c>
      <c r="AF75" s="127">
        <v>0</v>
      </c>
      <c r="AG75" s="127">
        <v>0</v>
      </c>
      <c r="AH75" s="127">
        <v>0</v>
      </c>
      <c r="AI75" s="127">
        <v>0</v>
      </c>
      <c r="AJ75" s="127">
        <v>0</v>
      </c>
      <c r="AK75" s="127">
        <v>0</v>
      </c>
      <c r="AL75" s="127">
        <v>0</v>
      </c>
      <c r="AM75" s="127">
        <v>0</v>
      </c>
      <c r="AN75" s="127">
        <v>0</v>
      </c>
      <c r="AO75" s="127">
        <v>0</v>
      </c>
      <c r="AP75" s="127">
        <v>0</v>
      </c>
      <c r="AQ75" s="127">
        <v>0</v>
      </c>
      <c r="AR75" s="127">
        <v>0</v>
      </c>
      <c r="AS75" s="127">
        <v>0</v>
      </c>
      <c r="AT75" s="127">
        <v>0</v>
      </c>
      <c r="AU75" s="127">
        <v>0</v>
      </c>
      <c r="AV75" s="127">
        <v>0</v>
      </c>
    </row>
    <row r="76" spans="1:48" ht="46.5" customHeight="1" x14ac:dyDescent="0.25">
      <c r="A76" s="164" t="s">
        <v>601</v>
      </c>
      <c r="B76" s="88" t="str">
        <f>'1'!B72</f>
        <v>Реконструкция ТП 181-02, Багратионовский район, пос. Ветрово для увеличения разрешенной мощности до 0,23 МВт</v>
      </c>
      <c r="C76" s="165" t="s">
        <v>604</v>
      </c>
      <c r="D76" s="127">
        <v>0</v>
      </c>
      <c r="E76" s="127">
        <v>0</v>
      </c>
      <c r="F76" s="127">
        <v>0</v>
      </c>
      <c r="G76" s="127">
        <f>0.24125-0.158</f>
        <v>8.3249999999999991E-2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0.2316</v>
      </c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>
        <v>0</v>
      </c>
      <c r="AA76" s="127">
        <v>0</v>
      </c>
      <c r="AB76" s="127">
        <v>0</v>
      </c>
      <c r="AC76" s="127">
        <v>0</v>
      </c>
      <c r="AD76" s="127">
        <v>0</v>
      </c>
      <c r="AE76" s="127">
        <v>0</v>
      </c>
      <c r="AF76" s="127">
        <v>0</v>
      </c>
      <c r="AG76" s="127">
        <v>0</v>
      </c>
      <c r="AH76" s="127">
        <v>0</v>
      </c>
      <c r="AI76" s="127">
        <v>0</v>
      </c>
      <c r="AJ76" s="127">
        <v>0</v>
      </c>
      <c r="AK76" s="127">
        <v>0</v>
      </c>
      <c r="AL76" s="127">
        <v>0</v>
      </c>
      <c r="AM76" s="127">
        <v>0</v>
      </c>
      <c r="AN76" s="127">
        <v>0</v>
      </c>
      <c r="AO76" s="127">
        <v>0</v>
      </c>
      <c r="AP76" s="127">
        <v>0</v>
      </c>
      <c r="AQ76" s="127">
        <v>0</v>
      </c>
      <c r="AR76" s="127">
        <v>0</v>
      </c>
      <c r="AS76" s="127">
        <v>0</v>
      </c>
      <c r="AT76" s="127">
        <v>0</v>
      </c>
      <c r="AU76" s="127">
        <v>0</v>
      </c>
      <c r="AV76" s="127">
        <v>0</v>
      </c>
    </row>
    <row r="77" spans="1:48" s="41" customFormat="1" ht="37.5" x14ac:dyDescent="0.25">
      <c r="A77" s="164" t="s">
        <v>623</v>
      </c>
      <c r="B77" s="88" t="s">
        <v>644</v>
      </c>
      <c r="C77" s="165" t="s">
        <v>631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7">
        <v>0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127">
        <v>0</v>
      </c>
      <c r="AC77" s="127">
        <v>0</v>
      </c>
      <c r="AD77" s="127">
        <v>0</v>
      </c>
      <c r="AE77" s="127">
        <v>0</v>
      </c>
      <c r="AF77" s="127">
        <v>0</v>
      </c>
      <c r="AG77" s="127">
        <v>0</v>
      </c>
      <c r="AH77" s="127">
        <v>0</v>
      </c>
      <c r="AI77" s="127">
        <v>0</v>
      </c>
      <c r="AJ77" s="127">
        <v>0</v>
      </c>
      <c r="AK77" s="127">
        <v>0</v>
      </c>
      <c r="AL77" s="127">
        <v>0</v>
      </c>
      <c r="AM77" s="127">
        <v>0</v>
      </c>
      <c r="AN77" s="127">
        <v>0</v>
      </c>
      <c r="AO77" s="127">
        <v>0</v>
      </c>
      <c r="AP77" s="127">
        <v>0</v>
      </c>
      <c r="AQ77" s="127">
        <v>0</v>
      </c>
      <c r="AR77" s="127">
        <v>0</v>
      </c>
      <c r="AS77" s="127">
        <v>0</v>
      </c>
      <c r="AT77" s="127">
        <v>0</v>
      </c>
    </row>
    <row r="78" spans="1:48" s="41" customFormat="1" ht="37.5" x14ac:dyDescent="0.25">
      <c r="A78" s="164" t="s">
        <v>624</v>
      </c>
      <c r="B78" s="88" t="s">
        <v>641</v>
      </c>
      <c r="C78" s="165" t="s">
        <v>632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7">
        <v>0</v>
      </c>
      <c r="AF78" s="127">
        <v>0</v>
      </c>
      <c r="AG78" s="127">
        <v>0</v>
      </c>
      <c r="AH78" s="127">
        <v>0</v>
      </c>
      <c r="AI78" s="127">
        <v>0</v>
      </c>
      <c r="AJ78" s="127">
        <v>0</v>
      </c>
      <c r="AK78" s="127">
        <v>0</v>
      </c>
      <c r="AL78" s="127">
        <v>0</v>
      </c>
      <c r="AM78" s="127">
        <v>0</v>
      </c>
      <c r="AN78" s="127">
        <v>0</v>
      </c>
      <c r="AO78" s="127">
        <v>0</v>
      </c>
      <c r="AP78" s="127">
        <v>0</v>
      </c>
      <c r="AQ78" s="127">
        <v>0</v>
      </c>
      <c r="AR78" s="127">
        <v>0</v>
      </c>
      <c r="AS78" s="127">
        <v>0</v>
      </c>
      <c r="AT78" s="127">
        <v>0</v>
      </c>
    </row>
    <row r="79" spans="1:48" s="41" customFormat="1" ht="37.5" x14ac:dyDescent="0.25">
      <c r="A79" s="164" t="s">
        <v>625</v>
      </c>
      <c r="B79" s="88" t="s">
        <v>639</v>
      </c>
      <c r="C79" s="165" t="s">
        <v>633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0</v>
      </c>
      <c r="AA79" s="127">
        <v>0</v>
      </c>
      <c r="AB79" s="127">
        <v>0</v>
      </c>
      <c r="AC79" s="127">
        <v>0</v>
      </c>
      <c r="AD79" s="127">
        <v>0</v>
      </c>
      <c r="AE79" s="127">
        <v>0</v>
      </c>
      <c r="AF79" s="127">
        <v>0</v>
      </c>
      <c r="AG79" s="127">
        <v>0</v>
      </c>
      <c r="AH79" s="127">
        <v>0</v>
      </c>
      <c r="AI79" s="127">
        <v>0</v>
      </c>
      <c r="AJ79" s="127">
        <v>0</v>
      </c>
      <c r="AK79" s="127">
        <v>0</v>
      </c>
      <c r="AL79" s="127">
        <v>0</v>
      </c>
      <c r="AM79" s="127">
        <v>0</v>
      </c>
      <c r="AN79" s="127">
        <v>0</v>
      </c>
      <c r="AO79" s="127">
        <v>0</v>
      </c>
      <c r="AP79" s="127">
        <v>0</v>
      </c>
      <c r="AQ79" s="127">
        <v>0</v>
      </c>
      <c r="AR79" s="127">
        <v>0</v>
      </c>
      <c r="AS79" s="127">
        <v>0</v>
      </c>
      <c r="AT79" s="127">
        <v>0</v>
      </c>
    </row>
    <row r="80" spans="1:48" s="41" customFormat="1" ht="37.5" x14ac:dyDescent="0.25">
      <c r="A80" s="164" t="s">
        <v>626</v>
      </c>
      <c r="B80" s="88" t="s">
        <v>645</v>
      </c>
      <c r="C80" s="165" t="s">
        <v>634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7">
        <v>0</v>
      </c>
      <c r="W80" s="127">
        <v>0</v>
      </c>
      <c r="X80" s="127">
        <v>0</v>
      </c>
      <c r="Y80" s="127">
        <v>0</v>
      </c>
      <c r="Z80" s="127">
        <v>0</v>
      </c>
      <c r="AA80" s="127">
        <v>0</v>
      </c>
      <c r="AB80" s="127">
        <v>0</v>
      </c>
      <c r="AC80" s="127">
        <v>0</v>
      </c>
      <c r="AD80" s="127">
        <v>0</v>
      </c>
      <c r="AE80" s="127">
        <v>0</v>
      </c>
      <c r="AF80" s="127">
        <v>0</v>
      </c>
      <c r="AG80" s="127">
        <v>0</v>
      </c>
      <c r="AH80" s="127">
        <v>0</v>
      </c>
      <c r="AI80" s="127">
        <v>0</v>
      </c>
      <c r="AJ80" s="127">
        <v>0</v>
      </c>
      <c r="AK80" s="127">
        <v>0</v>
      </c>
      <c r="AL80" s="127">
        <v>0</v>
      </c>
      <c r="AM80" s="127">
        <v>0</v>
      </c>
      <c r="AN80" s="127">
        <v>0</v>
      </c>
      <c r="AO80" s="127">
        <v>0</v>
      </c>
      <c r="AP80" s="127">
        <v>0</v>
      </c>
      <c r="AQ80" s="127">
        <v>0</v>
      </c>
      <c r="AR80" s="127">
        <v>0</v>
      </c>
      <c r="AS80" s="127">
        <v>0</v>
      </c>
      <c r="AT80" s="127">
        <v>0</v>
      </c>
    </row>
    <row r="81" spans="1:48" s="41" customFormat="1" ht="56.25" x14ac:dyDescent="0.25">
      <c r="A81" s="164" t="s">
        <v>627</v>
      </c>
      <c r="B81" s="88" t="s">
        <v>642</v>
      </c>
      <c r="C81" s="165" t="s">
        <v>635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0</v>
      </c>
      <c r="AA81" s="127">
        <v>0</v>
      </c>
      <c r="AB81" s="127">
        <v>0</v>
      </c>
      <c r="AC81" s="127">
        <v>0</v>
      </c>
      <c r="AD81" s="127">
        <v>0</v>
      </c>
      <c r="AE81" s="127">
        <v>0</v>
      </c>
      <c r="AF81" s="127">
        <v>0</v>
      </c>
      <c r="AG81" s="127">
        <v>0</v>
      </c>
      <c r="AH81" s="127">
        <v>0</v>
      </c>
      <c r="AI81" s="127">
        <v>0</v>
      </c>
      <c r="AJ81" s="127">
        <v>0</v>
      </c>
      <c r="AK81" s="127">
        <v>0</v>
      </c>
      <c r="AL81" s="127">
        <v>0</v>
      </c>
      <c r="AM81" s="127">
        <v>0</v>
      </c>
      <c r="AN81" s="127">
        <v>0</v>
      </c>
      <c r="AO81" s="127">
        <v>0</v>
      </c>
      <c r="AP81" s="127">
        <v>0</v>
      </c>
      <c r="AQ81" s="127">
        <v>0</v>
      </c>
      <c r="AR81" s="127">
        <v>0</v>
      </c>
      <c r="AS81" s="127">
        <v>0</v>
      </c>
      <c r="AT81" s="127">
        <v>0</v>
      </c>
    </row>
    <row r="82" spans="1:48" s="41" customFormat="1" ht="56.25" x14ac:dyDescent="0.25">
      <c r="A82" s="164" t="s">
        <v>628</v>
      </c>
      <c r="B82" s="88" t="s">
        <v>643</v>
      </c>
      <c r="C82" s="165" t="s">
        <v>636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7">
        <v>0</v>
      </c>
      <c r="W82" s="127">
        <v>0</v>
      </c>
      <c r="X82" s="127">
        <v>0</v>
      </c>
      <c r="Y82" s="127">
        <v>0</v>
      </c>
      <c r="Z82" s="127">
        <v>0</v>
      </c>
      <c r="AA82" s="127">
        <v>0</v>
      </c>
      <c r="AB82" s="127">
        <v>0</v>
      </c>
      <c r="AC82" s="127">
        <v>0</v>
      </c>
      <c r="AD82" s="127">
        <v>0</v>
      </c>
      <c r="AE82" s="127">
        <v>0</v>
      </c>
      <c r="AF82" s="127">
        <v>0</v>
      </c>
      <c r="AG82" s="127">
        <v>0</v>
      </c>
      <c r="AH82" s="127">
        <v>0</v>
      </c>
      <c r="AI82" s="127">
        <v>0</v>
      </c>
      <c r="AJ82" s="127">
        <v>0</v>
      </c>
      <c r="AK82" s="127">
        <v>0</v>
      </c>
      <c r="AL82" s="127">
        <v>0</v>
      </c>
      <c r="AM82" s="127">
        <v>0</v>
      </c>
      <c r="AN82" s="127">
        <v>0</v>
      </c>
      <c r="AO82" s="127">
        <v>0</v>
      </c>
      <c r="AP82" s="127">
        <v>0</v>
      </c>
      <c r="AQ82" s="127">
        <v>0</v>
      </c>
      <c r="AR82" s="127">
        <v>0</v>
      </c>
      <c r="AS82" s="127">
        <v>0</v>
      </c>
      <c r="AT82" s="127">
        <v>0</v>
      </c>
    </row>
    <row r="83" spans="1:48" s="41" customFormat="1" ht="37.5" x14ac:dyDescent="0.25">
      <c r="A83" s="164" t="s">
        <v>629</v>
      </c>
      <c r="B83" s="88" t="s">
        <v>640</v>
      </c>
      <c r="C83" s="165" t="s">
        <v>637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  <c r="Z83" s="127">
        <v>0</v>
      </c>
      <c r="AA83" s="127">
        <v>0</v>
      </c>
      <c r="AB83" s="127">
        <v>0</v>
      </c>
      <c r="AC83" s="127">
        <v>0</v>
      </c>
      <c r="AD83" s="127">
        <v>0</v>
      </c>
      <c r="AE83" s="127">
        <v>0</v>
      </c>
      <c r="AF83" s="127">
        <v>0</v>
      </c>
      <c r="AG83" s="127">
        <v>0</v>
      </c>
      <c r="AH83" s="127">
        <v>0</v>
      </c>
      <c r="AI83" s="127">
        <v>0</v>
      </c>
      <c r="AJ83" s="127">
        <v>0</v>
      </c>
      <c r="AK83" s="127">
        <v>0</v>
      </c>
      <c r="AL83" s="127">
        <v>0</v>
      </c>
      <c r="AM83" s="127">
        <v>0</v>
      </c>
      <c r="AN83" s="127">
        <v>0</v>
      </c>
      <c r="AO83" s="127">
        <v>0</v>
      </c>
      <c r="AP83" s="127">
        <v>0</v>
      </c>
      <c r="AQ83" s="127">
        <v>0</v>
      </c>
      <c r="AR83" s="127">
        <v>0</v>
      </c>
      <c r="AS83" s="127">
        <v>0</v>
      </c>
      <c r="AT83" s="127">
        <v>0</v>
      </c>
    </row>
    <row r="84" spans="1:48" s="41" customFormat="1" ht="37.5" x14ac:dyDescent="0.25">
      <c r="A84" s="164" t="s">
        <v>630</v>
      </c>
      <c r="B84" s="88" t="s">
        <v>646</v>
      </c>
      <c r="C84" s="165" t="s">
        <v>638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  <c r="V84" s="127">
        <v>0</v>
      </c>
      <c r="W84" s="127">
        <v>0</v>
      </c>
      <c r="X84" s="127">
        <v>0</v>
      </c>
      <c r="Y84" s="127">
        <v>0</v>
      </c>
      <c r="Z84" s="127">
        <v>0</v>
      </c>
      <c r="AA84" s="127">
        <v>0</v>
      </c>
      <c r="AB84" s="127">
        <v>0</v>
      </c>
      <c r="AC84" s="127">
        <v>0</v>
      </c>
      <c r="AD84" s="127">
        <v>0</v>
      </c>
      <c r="AE84" s="127">
        <v>0</v>
      </c>
      <c r="AF84" s="127">
        <v>0</v>
      </c>
      <c r="AG84" s="127">
        <v>0</v>
      </c>
      <c r="AH84" s="127">
        <v>0</v>
      </c>
      <c r="AI84" s="127">
        <v>0</v>
      </c>
      <c r="AJ84" s="127">
        <v>0</v>
      </c>
      <c r="AK84" s="127">
        <v>0</v>
      </c>
      <c r="AL84" s="127">
        <v>0</v>
      </c>
      <c r="AM84" s="127">
        <v>0</v>
      </c>
      <c r="AN84" s="127">
        <v>0</v>
      </c>
      <c r="AO84" s="127">
        <v>0</v>
      </c>
      <c r="AP84" s="127">
        <v>0</v>
      </c>
      <c r="AQ84" s="127">
        <v>0</v>
      </c>
      <c r="AR84" s="127">
        <v>0</v>
      </c>
      <c r="AS84" s="127">
        <v>0</v>
      </c>
      <c r="AT84" s="127">
        <v>0</v>
      </c>
    </row>
    <row r="85" spans="1:48" ht="30" x14ac:dyDescent="0.25">
      <c r="A85" s="54" t="s">
        <v>22</v>
      </c>
      <c r="B85" s="7" t="s">
        <v>83</v>
      </c>
      <c r="C85" s="13" t="s">
        <v>113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</row>
    <row r="86" spans="1:48" ht="37.5" x14ac:dyDescent="0.25">
      <c r="A86" s="168" t="s">
        <v>22</v>
      </c>
      <c r="B86" s="92" t="s">
        <v>574</v>
      </c>
      <c r="C86" s="136" t="s">
        <v>502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</row>
    <row r="87" spans="1:48" ht="30" x14ac:dyDescent="0.25">
      <c r="A87" s="54" t="s">
        <v>7</v>
      </c>
      <c r="B87" s="7" t="s">
        <v>84</v>
      </c>
      <c r="C87" s="8" t="s">
        <v>113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</row>
    <row r="88" spans="1:48" ht="18.75" x14ac:dyDescent="0.25">
      <c r="A88" s="6" t="s">
        <v>27</v>
      </c>
      <c r="B88" s="7" t="s">
        <v>85</v>
      </c>
      <c r="C88" s="8" t="s">
        <v>113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</row>
    <row r="89" spans="1:48" ht="30" x14ac:dyDescent="0.25">
      <c r="A89" s="6" t="s">
        <v>35</v>
      </c>
      <c r="B89" s="7" t="s">
        <v>86</v>
      </c>
      <c r="C89" s="8" t="s">
        <v>113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</row>
    <row r="90" spans="1:48" ht="30" x14ac:dyDescent="0.25">
      <c r="A90" s="54" t="s">
        <v>8</v>
      </c>
      <c r="B90" s="7" t="s">
        <v>92</v>
      </c>
      <c r="C90" s="8" t="s">
        <v>113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</row>
    <row r="91" spans="1:48" ht="30" x14ac:dyDescent="0.25">
      <c r="A91" s="6" t="s">
        <v>24</v>
      </c>
      <c r="B91" s="7" t="s">
        <v>93</v>
      </c>
      <c r="C91" s="8" t="s">
        <v>113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</row>
    <row r="92" spans="1:48" ht="30" x14ac:dyDescent="0.25">
      <c r="A92" s="54" t="s">
        <v>25</v>
      </c>
      <c r="B92" s="7" t="s">
        <v>94</v>
      </c>
      <c r="C92" s="13" t="s">
        <v>113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</row>
    <row r="93" spans="1:48" ht="18.75" x14ac:dyDescent="0.25">
      <c r="A93" s="6" t="s">
        <v>26</v>
      </c>
      <c r="B93" s="7" t="s">
        <v>95</v>
      </c>
      <c r="C93" s="8" t="s">
        <v>113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</row>
    <row r="94" spans="1:48" ht="30" x14ac:dyDescent="0.25">
      <c r="A94" s="6" t="s">
        <v>87</v>
      </c>
      <c r="B94" s="7" t="s">
        <v>96</v>
      </c>
      <c r="C94" s="8" t="s">
        <v>113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</row>
    <row r="95" spans="1:48" ht="30" x14ac:dyDescent="0.25">
      <c r="A95" s="6" t="s">
        <v>88</v>
      </c>
      <c r="B95" s="7" t="s">
        <v>97</v>
      </c>
      <c r="C95" s="8" t="s">
        <v>113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</row>
    <row r="96" spans="1:48" ht="30" x14ac:dyDescent="0.25">
      <c r="A96" s="6" t="s">
        <v>89</v>
      </c>
      <c r="B96" s="7" t="s">
        <v>98</v>
      </c>
      <c r="C96" s="8" t="s">
        <v>113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</row>
    <row r="97" spans="1:48" ht="30" x14ac:dyDescent="0.25">
      <c r="A97" s="6" t="s">
        <v>90</v>
      </c>
      <c r="B97" s="7" t="s">
        <v>99</v>
      </c>
      <c r="C97" s="8" t="s">
        <v>113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</row>
    <row r="98" spans="1:48" ht="30" x14ac:dyDescent="0.25">
      <c r="A98" s="6" t="s">
        <v>91</v>
      </c>
      <c r="B98" s="7" t="s">
        <v>100</v>
      </c>
      <c r="C98" s="8" t="s">
        <v>113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</row>
    <row r="99" spans="1:48" ht="30" x14ac:dyDescent="0.25">
      <c r="A99" s="6" t="s">
        <v>17</v>
      </c>
      <c r="B99" s="7" t="s">
        <v>102</v>
      </c>
      <c r="C99" s="8" t="s">
        <v>113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</row>
    <row r="100" spans="1:48" ht="18.75" x14ac:dyDescent="0.25">
      <c r="A100" s="6" t="s">
        <v>101</v>
      </c>
      <c r="B100" s="7" t="s">
        <v>103</v>
      </c>
      <c r="C100" s="8" t="s">
        <v>113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</row>
    <row r="101" spans="1:48" ht="30" x14ac:dyDescent="0.25">
      <c r="A101" s="39" t="s">
        <v>118</v>
      </c>
      <c r="B101" s="7" t="s">
        <v>117</v>
      </c>
      <c r="C101" s="13" t="s">
        <v>113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</row>
    <row r="102" spans="1:48" ht="45" x14ac:dyDescent="0.25">
      <c r="A102" s="54" t="s">
        <v>9</v>
      </c>
      <c r="B102" s="7" t="s">
        <v>104</v>
      </c>
      <c r="C102" s="13" t="s">
        <v>113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</row>
    <row r="103" spans="1:48" ht="30" x14ac:dyDescent="0.25">
      <c r="A103" s="54" t="s">
        <v>10</v>
      </c>
      <c r="B103" s="7" t="s">
        <v>105</v>
      </c>
      <c r="C103" s="13" t="s">
        <v>113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</row>
    <row r="104" spans="1:48" ht="30" x14ac:dyDescent="0.25">
      <c r="A104" s="54" t="s">
        <v>11</v>
      </c>
      <c r="B104" s="7" t="s">
        <v>106</v>
      </c>
      <c r="C104" s="13" t="s">
        <v>113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</row>
    <row r="105" spans="1:48" ht="30" x14ac:dyDescent="0.25">
      <c r="A105" s="54" t="s">
        <v>36</v>
      </c>
      <c r="B105" s="7" t="s">
        <v>107</v>
      </c>
      <c r="C105" s="13" t="s">
        <v>113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</row>
    <row r="106" spans="1:48" ht="30" x14ac:dyDescent="0.25">
      <c r="A106" s="54" t="s">
        <v>29</v>
      </c>
      <c r="B106" s="7" t="s">
        <v>108</v>
      </c>
      <c r="C106" s="13" t="s">
        <v>113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40">
        <v>0</v>
      </c>
      <c r="AN106" s="40">
        <v>0</v>
      </c>
      <c r="AO106" s="40">
        <v>0</v>
      </c>
      <c r="AP106" s="40">
        <v>0</v>
      </c>
      <c r="AQ106" s="40">
        <v>0</v>
      </c>
      <c r="AR106" s="40">
        <v>0</v>
      </c>
      <c r="AS106" s="40">
        <v>0</v>
      </c>
      <c r="AT106" s="40">
        <v>0</v>
      </c>
      <c r="AU106" s="40">
        <v>0</v>
      </c>
      <c r="AV106" s="40">
        <v>0</v>
      </c>
    </row>
    <row r="107" spans="1:48" ht="18.75" x14ac:dyDescent="0.25">
      <c r="A107" s="55" t="s">
        <v>37</v>
      </c>
      <c r="B107" s="42" t="str">
        <f>'1'!B95</f>
        <v>Прочие инвестиционные проекты, всего, в том числе:</v>
      </c>
      <c r="C107" s="56" t="s">
        <v>113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7">
        <v>0</v>
      </c>
      <c r="T107" s="57">
        <v>0</v>
      </c>
      <c r="U107" s="57">
        <v>0</v>
      </c>
      <c r="V107" s="57">
        <v>0</v>
      </c>
      <c r="W107" s="57">
        <v>0</v>
      </c>
      <c r="X107" s="57">
        <v>0</v>
      </c>
      <c r="Y107" s="57">
        <v>0</v>
      </c>
      <c r="Z107" s="57">
        <v>0</v>
      </c>
      <c r="AA107" s="57">
        <v>0</v>
      </c>
      <c r="AB107" s="57">
        <v>0</v>
      </c>
      <c r="AC107" s="57">
        <v>0</v>
      </c>
      <c r="AD107" s="57">
        <v>0</v>
      </c>
      <c r="AE107" s="57">
        <v>0</v>
      </c>
      <c r="AF107" s="57">
        <v>0</v>
      </c>
      <c r="AG107" s="57">
        <v>0</v>
      </c>
      <c r="AH107" s="57">
        <v>0</v>
      </c>
      <c r="AI107" s="57">
        <v>0</v>
      </c>
      <c r="AJ107" s="57">
        <v>0</v>
      </c>
      <c r="AK107" s="57">
        <v>0</v>
      </c>
      <c r="AL107" s="57">
        <v>0</v>
      </c>
      <c r="AM107" s="57">
        <v>0</v>
      </c>
      <c r="AN107" s="57">
        <v>0</v>
      </c>
      <c r="AO107" s="57">
        <v>0</v>
      </c>
      <c r="AP107" s="57">
        <v>0</v>
      </c>
      <c r="AQ107" s="57">
        <v>0</v>
      </c>
      <c r="AR107" s="57">
        <v>0</v>
      </c>
      <c r="AS107" s="57">
        <v>0</v>
      </c>
      <c r="AT107" s="57">
        <v>0</v>
      </c>
      <c r="AU107" s="57">
        <v>0</v>
      </c>
      <c r="AV107" s="57">
        <v>0</v>
      </c>
    </row>
    <row r="109" spans="1:48" s="183" customFormat="1" ht="12" x14ac:dyDescent="0.2">
      <c r="A109" s="183" t="s">
        <v>307</v>
      </c>
    </row>
    <row r="110" spans="1:48" s="183" customFormat="1" ht="12" x14ac:dyDescent="0.2">
      <c r="A110" s="183" t="s">
        <v>308</v>
      </c>
    </row>
    <row r="111" spans="1:48" s="183" customFormat="1" ht="12" x14ac:dyDescent="0.2">
      <c r="A111" s="322" t="s">
        <v>420</v>
      </c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</row>
    <row r="112" spans="1:48" s="183" customFormat="1" ht="26.25" customHeight="1" x14ac:dyDescent="0.2">
      <c r="A112" s="322" t="s">
        <v>421</v>
      </c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</row>
  </sheetData>
  <customSheetViews>
    <customSheetView guid="{FC68BDD2-F512-4524-8E29-BBFD503F0B23}" scale="70" fitToPage="1">
      <selection activeCell="C1" sqref="C1"/>
      <pageMargins left="0.70866141732283472" right="0.70866141732283472" top="0.74803149606299213" bottom="0.74803149606299213" header="0.31496062992125984" footer="0.31496062992125984"/>
      <pageSetup paperSize="8" scale="33" fitToHeight="3" orientation="landscape" r:id="rId1"/>
    </customSheetView>
  </customSheetViews>
  <mergeCells count="50">
    <mergeCell ref="AA14:AD14"/>
    <mergeCell ref="AE14:AG14"/>
    <mergeCell ref="AH14:AJ14"/>
    <mergeCell ref="AN13:AN15"/>
    <mergeCell ref="AO13:AO15"/>
    <mergeCell ref="AA13:AD13"/>
    <mergeCell ref="AE13:AG13"/>
    <mergeCell ref="AH13:AJ13"/>
    <mergeCell ref="AK13:AK15"/>
    <mergeCell ref="X14:Z14"/>
    <mergeCell ref="U13:U15"/>
    <mergeCell ref="V13:V15"/>
    <mergeCell ref="W13:W15"/>
    <mergeCell ref="X13:Z13"/>
    <mergeCell ref="AQ12:AS12"/>
    <mergeCell ref="AM13:AM15"/>
    <mergeCell ref="AL13:AL15"/>
    <mergeCell ref="AT13:AT15"/>
    <mergeCell ref="AU13:AU15"/>
    <mergeCell ref="AP13:AP15"/>
    <mergeCell ref="AQ13:AQ15"/>
    <mergeCell ref="AR13:AR15"/>
    <mergeCell ref="AT12:AU12"/>
    <mergeCell ref="AS13:AS15"/>
    <mergeCell ref="AO12:AP12"/>
    <mergeCell ref="D13:G13"/>
    <mergeCell ref="H13:J13"/>
    <mergeCell ref="K13:N13"/>
    <mergeCell ref="O13:S13"/>
    <mergeCell ref="T13:T15"/>
    <mergeCell ref="D14:G14"/>
    <mergeCell ref="H14:J14"/>
    <mergeCell ref="K14:N14"/>
    <mergeCell ref="O14:S14"/>
    <mergeCell ref="A9:AV9"/>
    <mergeCell ref="A111:AV111"/>
    <mergeCell ref="A112:AV112"/>
    <mergeCell ref="K2:L2"/>
    <mergeCell ref="M2:N2"/>
    <mergeCell ref="A4:AV4"/>
    <mergeCell ref="A5:AV5"/>
    <mergeCell ref="A6:AV6"/>
    <mergeCell ref="A8:AV8"/>
    <mergeCell ref="A11:A15"/>
    <mergeCell ref="B11:B15"/>
    <mergeCell ref="C11:C15"/>
    <mergeCell ref="D11:AV11"/>
    <mergeCell ref="D12:W12"/>
    <mergeCell ref="X12:AK12"/>
    <mergeCell ref="AL12:AN12"/>
  </mergeCells>
  <pageMargins left="0.70866141732283472" right="0.70866141732283472" top="0.74803149606299213" bottom="0.74803149606299213" header="0.31496062992125984" footer="0.31496062992125984"/>
  <pageSetup paperSize="8" scale="33" fitToHeight="3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9"/>
  <sheetViews>
    <sheetView zoomScale="70" zoomScaleNormal="70" workbookViewId="0">
      <selection activeCell="E2" sqref="E2"/>
    </sheetView>
  </sheetViews>
  <sheetFormatPr defaultColWidth="9.140625" defaultRowHeight="15" outlineLevelCol="1" x14ac:dyDescent="0.25"/>
  <cols>
    <col min="1" max="1" width="11.28515625" style="10" customWidth="1"/>
    <col min="2" max="2" width="73.42578125" style="10" customWidth="1"/>
    <col min="3" max="3" width="13.5703125" style="10" customWidth="1"/>
    <col min="4" max="6" width="9.140625" style="10" outlineLevel="1"/>
    <col min="7" max="7" width="9.5703125" style="10" customWidth="1" outlineLevel="1"/>
    <col min="8" max="8" width="9.140625" style="10" outlineLevel="1"/>
    <col min="9" max="9" width="10.42578125" style="10" customWidth="1" outlineLevel="1"/>
    <col min="10" max="14" width="9.140625" style="10" outlineLevel="1"/>
    <col min="15" max="15" width="10.28515625" style="10" customWidth="1" outlineLevel="1"/>
    <col min="16" max="19" width="9.140625" style="10" outlineLevel="1"/>
    <col min="20" max="20" width="11.7109375" style="10" customWidth="1" outlineLevel="1"/>
    <col min="21" max="21" width="15.28515625" style="10" customWidth="1" outlineLevel="1"/>
    <col min="22" max="22" width="16.7109375" style="10" customWidth="1" outlineLevel="1"/>
    <col min="23" max="23" width="14.28515625" style="10" customWidth="1" outlineLevel="1"/>
    <col min="24" max="24" width="11" style="10" customWidth="1" outlineLevel="1"/>
    <col min="25" max="25" width="9.85546875" style="10" customWidth="1" outlineLevel="1"/>
    <col min="26" max="29" width="9.140625" style="10" outlineLevel="1"/>
    <col min="30" max="30" width="13.85546875" style="10" customWidth="1" outlineLevel="1"/>
    <col min="31" max="31" width="9.140625" style="10" outlineLevel="1"/>
    <col min="32" max="32" width="15.140625" style="10" customWidth="1" outlineLevel="1"/>
    <col min="33" max="34" width="9.140625" style="10" outlineLevel="1"/>
    <col min="35" max="35" width="11.140625" style="10" customWidth="1" outlineLevel="1"/>
    <col min="36" max="38" width="9.140625" style="10" outlineLevel="1"/>
    <col min="39" max="39" width="10.7109375" style="10" customWidth="1" outlineLevel="1"/>
    <col min="40" max="40" width="9.140625" style="10" outlineLevel="1"/>
    <col min="41" max="41" width="11.42578125" style="10" customWidth="1" outlineLevel="1"/>
    <col min="42" max="42" width="13.28515625" style="10" customWidth="1" outlineLevel="1"/>
    <col min="43" max="45" width="9.140625" style="10" outlineLevel="1"/>
    <col min="46" max="47" width="15.28515625" style="10" customWidth="1" outlineLevel="1"/>
    <col min="48" max="48" width="20.5703125" style="10" customWidth="1" outlineLevel="1"/>
    <col min="49" max="56" width="9.140625" style="10" outlineLevel="1"/>
    <col min="57" max="57" width="9.5703125" style="10" customWidth="1" outlineLevel="1"/>
    <col min="58" max="70" width="9.140625" style="10" outlineLevel="1"/>
    <col min="71" max="71" width="11.140625" style="10" customWidth="1" outlineLevel="1"/>
    <col min="72" max="72" width="10" style="10" customWidth="1" outlineLevel="1"/>
    <col min="73" max="73" width="10.42578125" style="10" customWidth="1" outlineLevel="1"/>
    <col min="74" max="74" width="10" style="10" customWidth="1" outlineLevel="1"/>
    <col min="75" max="75" width="11.28515625" style="10" customWidth="1" outlineLevel="1"/>
    <col min="76" max="77" width="9.140625" style="10" outlineLevel="1"/>
    <col min="78" max="78" width="10.5703125" style="10" customWidth="1" outlineLevel="1"/>
    <col min="79" max="79" width="9" style="10" customWidth="1" outlineLevel="1"/>
    <col min="80" max="80" width="9.140625" style="10" outlineLevel="1"/>
    <col min="81" max="81" width="13" style="10" customWidth="1" outlineLevel="1"/>
    <col min="82" max="82" width="12.85546875" style="10" customWidth="1" outlineLevel="1"/>
    <col min="83" max="83" width="13.42578125" style="10" customWidth="1" outlineLevel="1"/>
    <col min="84" max="85" width="9.140625" style="10" outlineLevel="1"/>
    <col min="86" max="86" width="10" style="10" customWidth="1" outlineLevel="1"/>
    <col min="87" max="87" width="9.5703125" style="10" customWidth="1" outlineLevel="1"/>
    <col min="88" max="88" width="9.140625" style="10" outlineLevel="1"/>
    <col min="89" max="89" width="10.5703125" style="10" customWidth="1" outlineLevel="1"/>
    <col min="90" max="92" width="9.140625" style="10" outlineLevel="1"/>
    <col min="93" max="93" width="14" style="10" customWidth="1" outlineLevel="1"/>
    <col min="94" max="16384" width="9.140625" style="10"/>
  </cols>
  <sheetData>
    <row r="1" spans="1:48" s="175" customFormat="1" ht="22.5" x14ac:dyDescent="0.2">
      <c r="AV1" s="60" t="s">
        <v>321</v>
      </c>
    </row>
    <row r="2" spans="1:48" s="175" customFormat="1" ht="22.5" x14ac:dyDescent="0.3">
      <c r="J2" s="176"/>
      <c r="K2" s="323"/>
      <c r="L2" s="323"/>
      <c r="M2" s="323"/>
      <c r="N2" s="323"/>
      <c r="O2" s="176"/>
      <c r="AV2" s="61" t="s">
        <v>120</v>
      </c>
    </row>
    <row r="3" spans="1:48" s="175" customFormat="1" ht="18.75" x14ac:dyDescent="0.3">
      <c r="AR3" s="61"/>
    </row>
    <row r="4" spans="1:48" s="175" customFormat="1" ht="18.75" x14ac:dyDescent="0.2">
      <c r="A4" s="324" t="s">
        <v>121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</row>
    <row r="5" spans="1:48" s="175" customFormat="1" ht="18.75" x14ac:dyDescent="0.2">
      <c r="A5" s="324" t="s">
        <v>243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</row>
    <row r="6" spans="1:48" s="175" customFormat="1" ht="18.75" x14ac:dyDescent="0.3">
      <c r="A6" s="325" t="s">
        <v>499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</row>
    <row r="7" spans="1:48" s="175" customFormat="1" ht="12" x14ac:dyDescent="0.2"/>
    <row r="8" spans="1:48" s="175" customFormat="1" ht="18.75" x14ac:dyDescent="0.2">
      <c r="A8" s="326" t="s">
        <v>648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</row>
    <row r="9" spans="1:48" s="175" customFormat="1" ht="15.75" x14ac:dyDescent="0.2">
      <c r="A9" s="321" t="s">
        <v>123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</row>
    <row r="11" spans="1:48" s="172" customFormat="1" ht="15.75" x14ac:dyDescent="0.25">
      <c r="A11" s="327" t="s">
        <v>38</v>
      </c>
      <c r="B11" s="315" t="s">
        <v>39</v>
      </c>
      <c r="C11" s="315" t="s">
        <v>160</v>
      </c>
      <c r="D11" s="314" t="s">
        <v>161</v>
      </c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</row>
    <row r="12" spans="1:48" s="170" customFormat="1" ht="94.5" x14ac:dyDescent="0.2">
      <c r="A12" s="328"/>
      <c r="B12" s="316"/>
      <c r="C12" s="316"/>
      <c r="D12" s="314" t="s">
        <v>162</v>
      </c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 t="s">
        <v>163</v>
      </c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01" t="s">
        <v>164</v>
      </c>
      <c r="AM12" s="302"/>
      <c r="AN12" s="303"/>
      <c r="AO12" s="301" t="s">
        <v>165</v>
      </c>
      <c r="AP12" s="303"/>
      <c r="AQ12" s="301" t="s">
        <v>166</v>
      </c>
      <c r="AR12" s="302"/>
      <c r="AS12" s="303"/>
      <c r="AT12" s="301" t="s">
        <v>167</v>
      </c>
      <c r="AU12" s="303"/>
      <c r="AV12" s="157" t="s">
        <v>168</v>
      </c>
    </row>
    <row r="13" spans="1:48" s="170" customFormat="1" ht="252" x14ac:dyDescent="0.2">
      <c r="A13" s="328"/>
      <c r="B13" s="316"/>
      <c r="C13" s="316"/>
      <c r="D13" s="301" t="s">
        <v>169</v>
      </c>
      <c r="E13" s="302"/>
      <c r="F13" s="302"/>
      <c r="G13" s="303"/>
      <c r="H13" s="301" t="s">
        <v>170</v>
      </c>
      <c r="I13" s="302"/>
      <c r="J13" s="303"/>
      <c r="K13" s="301" t="s">
        <v>171</v>
      </c>
      <c r="L13" s="302"/>
      <c r="M13" s="302"/>
      <c r="N13" s="303"/>
      <c r="O13" s="301" t="s">
        <v>172</v>
      </c>
      <c r="P13" s="302"/>
      <c r="Q13" s="302"/>
      <c r="R13" s="302"/>
      <c r="S13" s="303"/>
      <c r="T13" s="315" t="s">
        <v>173</v>
      </c>
      <c r="U13" s="315" t="s">
        <v>174</v>
      </c>
      <c r="V13" s="298" t="s">
        <v>175</v>
      </c>
      <c r="W13" s="315" t="s">
        <v>176</v>
      </c>
      <c r="X13" s="301" t="s">
        <v>177</v>
      </c>
      <c r="Y13" s="302"/>
      <c r="Z13" s="303"/>
      <c r="AA13" s="301" t="s">
        <v>178</v>
      </c>
      <c r="AB13" s="302"/>
      <c r="AC13" s="302"/>
      <c r="AD13" s="303"/>
      <c r="AE13" s="301" t="s">
        <v>179</v>
      </c>
      <c r="AF13" s="302"/>
      <c r="AG13" s="303"/>
      <c r="AH13" s="301" t="s">
        <v>180</v>
      </c>
      <c r="AI13" s="302"/>
      <c r="AJ13" s="303"/>
      <c r="AK13" s="298" t="s">
        <v>181</v>
      </c>
      <c r="AL13" s="298" t="s">
        <v>182</v>
      </c>
      <c r="AM13" s="298" t="s">
        <v>183</v>
      </c>
      <c r="AN13" s="298" t="s">
        <v>184</v>
      </c>
      <c r="AO13" s="298" t="s">
        <v>185</v>
      </c>
      <c r="AP13" s="298" t="s">
        <v>186</v>
      </c>
      <c r="AQ13" s="298" t="s">
        <v>187</v>
      </c>
      <c r="AR13" s="298" t="s">
        <v>188</v>
      </c>
      <c r="AS13" s="298" t="s">
        <v>189</v>
      </c>
      <c r="AT13" s="298" t="s">
        <v>190</v>
      </c>
      <c r="AU13" s="298" t="s">
        <v>191</v>
      </c>
      <c r="AV13" s="177" t="s">
        <v>192</v>
      </c>
    </row>
    <row r="14" spans="1:48" s="173" customFormat="1" ht="15.75" x14ac:dyDescent="0.25">
      <c r="A14" s="328"/>
      <c r="B14" s="316"/>
      <c r="C14" s="316"/>
      <c r="D14" s="304" t="s">
        <v>193</v>
      </c>
      <c r="E14" s="305"/>
      <c r="F14" s="305"/>
      <c r="G14" s="306"/>
      <c r="H14" s="304" t="s">
        <v>193</v>
      </c>
      <c r="I14" s="305"/>
      <c r="J14" s="306"/>
      <c r="K14" s="304" t="s">
        <v>193</v>
      </c>
      <c r="L14" s="305"/>
      <c r="M14" s="305"/>
      <c r="N14" s="306"/>
      <c r="O14" s="304" t="s">
        <v>193</v>
      </c>
      <c r="P14" s="305"/>
      <c r="Q14" s="305"/>
      <c r="R14" s="305"/>
      <c r="S14" s="306"/>
      <c r="T14" s="316"/>
      <c r="U14" s="316"/>
      <c r="V14" s="299"/>
      <c r="W14" s="316"/>
      <c r="X14" s="304" t="s">
        <v>193</v>
      </c>
      <c r="Y14" s="305"/>
      <c r="Z14" s="306"/>
      <c r="AA14" s="304" t="s">
        <v>193</v>
      </c>
      <c r="AB14" s="305"/>
      <c r="AC14" s="305"/>
      <c r="AD14" s="306"/>
      <c r="AE14" s="304" t="s">
        <v>193</v>
      </c>
      <c r="AF14" s="305"/>
      <c r="AG14" s="306"/>
      <c r="AH14" s="304" t="s">
        <v>193</v>
      </c>
      <c r="AI14" s="305"/>
      <c r="AJ14" s="306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178"/>
    </row>
    <row r="15" spans="1:48" s="173" customFormat="1" ht="15.75" x14ac:dyDescent="0.25">
      <c r="A15" s="329"/>
      <c r="B15" s="317"/>
      <c r="C15" s="317"/>
      <c r="D15" s="179">
        <v>110</v>
      </c>
      <c r="E15" s="179">
        <v>6</v>
      </c>
      <c r="F15" s="180" t="s">
        <v>194</v>
      </c>
      <c r="G15" s="179">
        <v>15</v>
      </c>
      <c r="H15" s="179">
        <v>110</v>
      </c>
      <c r="I15" s="180" t="s">
        <v>194</v>
      </c>
      <c r="J15" s="179">
        <v>15</v>
      </c>
      <c r="K15" s="157">
        <v>110</v>
      </c>
      <c r="L15" s="158" t="s">
        <v>195</v>
      </c>
      <c r="M15" s="158" t="s">
        <v>196</v>
      </c>
      <c r="N15" s="157" t="s">
        <v>197</v>
      </c>
      <c r="O15" s="179">
        <v>110</v>
      </c>
      <c r="P15" s="180" t="s">
        <v>196</v>
      </c>
      <c r="Q15" s="181" t="s">
        <v>194</v>
      </c>
      <c r="R15" s="181" t="s">
        <v>195</v>
      </c>
      <c r="S15" s="179" t="s">
        <v>197</v>
      </c>
      <c r="T15" s="317"/>
      <c r="U15" s="317"/>
      <c r="V15" s="300"/>
      <c r="W15" s="317"/>
      <c r="X15" s="157">
        <v>110</v>
      </c>
      <c r="Y15" s="158" t="s">
        <v>195</v>
      </c>
      <c r="Z15" s="157">
        <v>15</v>
      </c>
      <c r="AA15" s="157">
        <v>110</v>
      </c>
      <c r="AB15" s="157">
        <v>6</v>
      </c>
      <c r="AC15" s="158" t="s">
        <v>196</v>
      </c>
      <c r="AD15" s="157" t="s">
        <v>197</v>
      </c>
      <c r="AE15" s="157">
        <v>110</v>
      </c>
      <c r="AF15" s="158" t="s">
        <v>194</v>
      </c>
      <c r="AG15" s="157">
        <v>15</v>
      </c>
      <c r="AH15" s="157">
        <v>110</v>
      </c>
      <c r="AI15" s="158" t="s">
        <v>194</v>
      </c>
      <c r="AJ15" s="157">
        <v>15</v>
      </c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182"/>
    </row>
    <row r="16" spans="1:48" s="173" customFormat="1" ht="15.75" x14ac:dyDescent="0.25">
      <c r="A16" s="159">
        <v>1</v>
      </c>
      <c r="B16" s="159">
        <v>2</v>
      </c>
      <c r="C16" s="159">
        <v>3</v>
      </c>
      <c r="D16" s="159" t="s">
        <v>224</v>
      </c>
      <c r="E16" s="159" t="s">
        <v>225</v>
      </c>
      <c r="F16" s="159" t="s">
        <v>223</v>
      </c>
      <c r="G16" s="159" t="s">
        <v>226</v>
      </c>
      <c r="H16" s="159" t="s">
        <v>227</v>
      </c>
      <c r="I16" s="159" t="s">
        <v>228</v>
      </c>
      <c r="J16" s="159" t="s">
        <v>229</v>
      </c>
      <c r="K16" s="159" t="s">
        <v>230</v>
      </c>
      <c r="L16" s="159" t="s">
        <v>231</v>
      </c>
      <c r="M16" s="159" t="s">
        <v>232</v>
      </c>
      <c r="N16" s="159" t="s">
        <v>233</v>
      </c>
      <c r="O16" s="159" t="s">
        <v>234</v>
      </c>
      <c r="P16" s="159" t="s">
        <v>235</v>
      </c>
      <c r="Q16" s="159" t="s">
        <v>236</v>
      </c>
      <c r="R16" s="159" t="s">
        <v>237</v>
      </c>
      <c r="S16" s="159" t="s">
        <v>238</v>
      </c>
      <c r="T16" s="159" t="s">
        <v>239</v>
      </c>
      <c r="U16" s="159" t="s">
        <v>240</v>
      </c>
      <c r="V16" s="159" t="s">
        <v>241</v>
      </c>
      <c r="W16" s="159" t="s">
        <v>242</v>
      </c>
      <c r="X16" s="159" t="s">
        <v>198</v>
      </c>
      <c r="Y16" s="159" t="s">
        <v>199</v>
      </c>
      <c r="Z16" s="159" t="s">
        <v>200</v>
      </c>
      <c r="AA16" s="159" t="s">
        <v>201</v>
      </c>
      <c r="AB16" s="159" t="s">
        <v>202</v>
      </c>
      <c r="AC16" s="159" t="s">
        <v>203</v>
      </c>
      <c r="AD16" s="159" t="s">
        <v>204</v>
      </c>
      <c r="AE16" s="159" t="s">
        <v>205</v>
      </c>
      <c r="AF16" s="159" t="s">
        <v>206</v>
      </c>
      <c r="AG16" s="159" t="s">
        <v>207</v>
      </c>
      <c r="AH16" s="159" t="s">
        <v>208</v>
      </c>
      <c r="AI16" s="159" t="s">
        <v>209</v>
      </c>
      <c r="AJ16" s="159" t="s">
        <v>210</v>
      </c>
      <c r="AK16" s="159" t="s">
        <v>211</v>
      </c>
      <c r="AL16" s="159" t="s">
        <v>212</v>
      </c>
      <c r="AM16" s="159" t="s">
        <v>213</v>
      </c>
      <c r="AN16" s="159" t="s">
        <v>214</v>
      </c>
      <c r="AO16" s="159" t="s">
        <v>215</v>
      </c>
      <c r="AP16" s="159" t="s">
        <v>216</v>
      </c>
      <c r="AQ16" s="159" t="s">
        <v>217</v>
      </c>
      <c r="AR16" s="159" t="s">
        <v>218</v>
      </c>
      <c r="AS16" s="159" t="s">
        <v>219</v>
      </c>
      <c r="AT16" s="159" t="s">
        <v>220</v>
      </c>
      <c r="AU16" s="159" t="s">
        <v>221</v>
      </c>
      <c r="AV16" s="159" t="s">
        <v>222</v>
      </c>
    </row>
    <row r="17" spans="1:61" ht="18.75" x14ac:dyDescent="0.3">
      <c r="A17" s="6" t="s">
        <v>18</v>
      </c>
      <c r="B17" s="7" t="s">
        <v>51</v>
      </c>
      <c r="C17" s="8" t="s">
        <v>113</v>
      </c>
      <c r="D17" s="9">
        <f t="shared" ref="D17:T17" si="0">SUM(D18:D23)</f>
        <v>0</v>
      </c>
      <c r="E17" s="9">
        <f t="shared" si="0"/>
        <v>0</v>
      </c>
      <c r="F17" s="9">
        <f t="shared" si="0"/>
        <v>1.717071</v>
      </c>
      <c r="G17" s="9">
        <f t="shared" si="0"/>
        <v>1.0308287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9">
        <f t="shared" si="0"/>
        <v>0</v>
      </c>
      <c r="Q17" s="9">
        <f t="shared" si="0"/>
        <v>0</v>
      </c>
      <c r="R17" s="9">
        <f t="shared" si="0"/>
        <v>0</v>
      </c>
      <c r="S17" s="9">
        <f t="shared" si="0"/>
        <v>0</v>
      </c>
      <c r="T17" s="9">
        <f t="shared" si="0"/>
        <v>2.5340000000000003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BC17" s="11"/>
      <c r="BD17" s="11"/>
      <c r="BE17" s="11"/>
      <c r="BF17" s="11"/>
      <c r="BG17" s="11"/>
      <c r="BH17" s="11"/>
      <c r="BI17" s="11"/>
    </row>
    <row r="18" spans="1:61" ht="18.75" x14ac:dyDescent="0.25">
      <c r="A18" s="6" t="s">
        <v>52</v>
      </c>
      <c r="B18" s="7" t="s">
        <v>53</v>
      </c>
      <c r="C18" s="8" t="s">
        <v>113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</row>
    <row r="19" spans="1:61" ht="18.75" x14ac:dyDescent="0.25">
      <c r="A19" s="6" t="s">
        <v>54</v>
      </c>
      <c r="B19" s="7" t="s">
        <v>55</v>
      </c>
      <c r="C19" s="8" t="s">
        <v>113</v>
      </c>
      <c r="D19" s="9">
        <f t="shared" ref="D19:T19" si="1">D50</f>
        <v>0</v>
      </c>
      <c r="E19" s="9">
        <f t="shared" si="1"/>
        <v>0</v>
      </c>
      <c r="F19" s="9">
        <f t="shared" si="1"/>
        <v>1.717071</v>
      </c>
      <c r="G19" s="9">
        <f t="shared" si="1"/>
        <v>1.0308287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9">
        <f t="shared" si="1"/>
        <v>0</v>
      </c>
      <c r="L19" s="9">
        <f t="shared" si="1"/>
        <v>0</v>
      </c>
      <c r="M19" s="9">
        <f t="shared" si="1"/>
        <v>0</v>
      </c>
      <c r="N19" s="9">
        <f t="shared" si="1"/>
        <v>0</v>
      </c>
      <c r="O19" s="9">
        <f t="shared" si="1"/>
        <v>0</v>
      </c>
      <c r="P19" s="9">
        <f t="shared" si="1"/>
        <v>0</v>
      </c>
      <c r="Q19" s="9">
        <f t="shared" si="1"/>
        <v>0</v>
      </c>
      <c r="R19" s="9">
        <f t="shared" si="1"/>
        <v>0</v>
      </c>
      <c r="S19" s="9">
        <f t="shared" si="1"/>
        <v>0</v>
      </c>
      <c r="T19" s="9">
        <f t="shared" si="1"/>
        <v>2.5340000000000003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</row>
    <row r="20" spans="1:61" ht="30" x14ac:dyDescent="0.25">
      <c r="A20" s="6" t="s">
        <v>56</v>
      </c>
      <c r="B20" s="7" t="s">
        <v>57</v>
      </c>
      <c r="C20" s="8" t="s">
        <v>113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</row>
    <row r="21" spans="1:61" ht="18.75" x14ac:dyDescent="0.25">
      <c r="A21" s="6" t="s">
        <v>58</v>
      </c>
      <c r="B21" s="7" t="s">
        <v>59</v>
      </c>
      <c r="C21" s="8" t="s">
        <v>113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</row>
    <row r="22" spans="1:61" ht="30" x14ac:dyDescent="0.25">
      <c r="A22" s="6" t="s">
        <v>60</v>
      </c>
      <c r="B22" s="7" t="s">
        <v>61</v>
      </c>
      <c r="C22" s="8" t="s">
        <v>113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</row>
    <row r="23" spans="1:61" ht="18.75" x14ac:dyDescent="0.25">
      <c r="A23" s="6" t="s">
        <v>62</v>
      </c>
      <c r="B23" s="7" t="s">
        <v>63</v>
      </c>
      <c r="C23" s="8" t="s">
        <v>113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</row>
    <row r="24" spans="1:61" ht="18.75" x14ac:dyDescent="0.25">
      <c r="A24" s="6" t="s">
        <v>23</v>
      </c>
      <c r="B24" s="7" t="s">
        <v>51</v>
      </c>
      <c r="C24" s="8" t="s">
        <v>113</v>
      </c>
      <c r="D24" s="9">
        <f t="shared" ref="D24:T24" si="2">D25+D50</f>
        <v>0</v>
      </c>
      <c r="E24" s="9">
        <f t="shared" si="2"/>
        <v>0</v>
      </c>
      <c r="F24" s="9">
        <f t="shared" si="2"/>
        <v>1.717071</v>
      </c>
      <c r="G24" s="9">
        <f t="shared" si="2"/>
        <v>1.0308287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9">
        <f t="shared" si="2"/>
        <v>0</v>
      </c>
      <c r="R24" s="9">
        <f t="shared" si="2"/>
        <v>0</v>
      </c>
      <c r="S24" s="9">
        <f t="shared" si="2"/>
        <v>0</v>
      </c>
      <c r="T24" s="9">
        <f t="shared" si="2"/>
        <v>2.5340000000000003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</row>
    <row r="25" spans="1:61" ht="18.75" x14ac:dyDescent="0.25">
      <c r="A25" s="6" t="s">
        <v>0</v>
      </c>
      <c r="B25" s="7" t="s">
        <v>64</v>
      </c>
      <c r="C25" s="8" t="s">
        <v>113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</row>
    <row r="26" spans="1:61" ht="30" x14ac:dyDescent="0.25">
      <c r="A26" s="6" t="s">
        <v>1</v>
      </c>
      <c r="B26" s="7" t="s">
        <v>65</v>
      </c>
      <c r="C26" s="8" t="s">
        <v>113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</row>
    <row r="27" spans="1:61" ht="30" x14ac:dyDescent="0.25">
      <c r="A27" s="6" t="s">
        <v>34</v>
      </c>
      <c r="B27" s="7" t="s">
        <v>66</v>
      </c>
      <c r="C27" s="8" t="s">
        <v>113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</row>
    <row r="28" spans="1:61" ht="30" x14ac:dyDescent="0.25">
      <c r="A28" s="6" t="s">
        <v>33</v>
      </c>
      <c r="B28" s="7" t="s">
        <v>67</v>
      </c>
      <c r="C28" s="8" t="s">
        <v>113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</row>
    <row r="29" spans="1:61" ht="30" x14ac:dyDescent="0.25">
      <c r="A29" s="6" t="s">
        <v>28</v>
      </c>
      <c r="B29" s="7" t="s">
        <v>68</v>
      </c>
      <c r="C29" s="8" t="s">
        <v>113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</row>
    <row r="30" spans="1:61" ht="30" x14ac:dyDescent="0.25">
      <c r="A30" s="54" t="s">
        <v>2</v>
      </c>
      <c r="B30" s="7" t="s">
        <v>70</v>
      </c>
      <c r="C30" s="13" t="s">
        <v>113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</row>
    <row r="31" spans="1:61" ht="45" x14ac:dyDescent="0.25">
      <c r="A31" s="54" t="s">
        <v>32</v>
      </c>
      <c r="B31" s="7" t="s">
        <v>71</v>
      </c>
      <c r="C31" s="13" t="s">
        <v>113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</row>
    <row r="32" spans="1:61" ht="30" x14ac:dyDescent="0.25">
      <c r="A32" s="54" t="s">
        <v>69</v>
      </c>
      <c r="B32" s="7" t="s">
        <v>72</v>
      </c>
      <c r="C32" s="13" t="s">
        <v>113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</row>
    <row r="33" spans="1:48" ht="30" x14ac:dyDescent="0.25">
      <c r="A33" s="54" t="s">
        <v>3</v>
      </c>
      <c r="B33" s="7" t="s">
        <v>73</v>
      </c>
      <c r="C33" s="13" t="s">
        <v>113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</row>
    <row r="34" spans="1:48" ht="30" x14ac:dyDescent="0.25">
      <c r="A34" s="54" t="s">
        <v>19</v>
      </c>
      <c r="B34" s="7" t="s">
        <v>73</v>
      </c>
      <c r="C34" s="13" t="s">
        <v>113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</row>
    <row r="35" spans="1:48" ht="60" x14ac:dyDescent="0.25">
      <c r="A35" s="54" t="s">
        <v>20</v>
      </c>
      <c r="B35" s="7" t="s">
        <v>74</v>
      </c>
      <c r="C35" s="13" t="s">
        <v>113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</row>
    <row r="36" spans="1:48" ht="60" x14ac:dyDescent="0.25">
      <c r="A36" s="54" t="s">
        <v>20</v>
      </c>
      <c r="B36" s="7" t="s">
        <v>75</v>
      </c>
      <c r="C36" s="13" t="s">
        <v>113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</row>
    <row r="37" spans="1:48" ht="60" x14ac:dyDescent="0.25">
      <c r="A37" s="54" t="s">
        <v>20</v>
      </c>
      <c r="B37" s="7" t="s">
        <v>76</v>
      </c>
      <c r="C37" s="13" t="s">
        <v>113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</row>
    <row r="38" spans="1:48" ht="60" x14ac:dyDescent="0.25">
      <c r="A38" s="54" t="s">
        <v>114</v>
      </c>
      <c r="B38" s="7" t="s">
        <v>74</v>
      </c>
      <c r="C38" s="13" t="s">
        <v>113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</row>
    <row r="39" spans="1:48" ht="60" x14ac:dyDescent="0.25">
      <c r="A39" s="54" t="s">
        <v>114</v>
      </c>
      <c r="B39" s="7" t="s">
        <v>75</v>
      </c>
      <c r="C39" s="13" t="s">
        <v>113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</row>
    <row r="40" spans="1:48" ht="60" x14ac:dyDescent="0.25">
      <c r="A40" s="54" t="s">
        <v>114</v>
      </c>
      <c r="B40" s="7" t="s">
        <v>76</v>
      </c>
      <c r="C40" s="13" t="s">
        <v>113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</row>
    <row r="41" spans="1:48" ht="60" x14ac:dyDescent="0.25">
      <c r="A41" s="54" t="s">
        <v>115</v>
      </c>
      <c r="B41" s="7" t="s">
        <v>74</v>
      </c>
      <c r="C41" s="13" t="s">
        <v>113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</row>
    <row r="42" spans="1:48" ht="60" x14ac:dyDescent="0.25">
      <c r="A42" s="54" t="s">
        <v>115</v>
      </c>
      <c r="B42" s="7" t="s">
        <v>75</v>
      </c>
      <c r="C42" s="13" t="s">
        <v>113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</row>
    <row r="43" spans="1:48" ht="60" x14ac:dyDescent="0.25">
      <c r="A43" s="54" t="s">
        <v>115</v>
      </c>
      <c r="B43" s="7" t="s">
        <v>76</v>
      </c>
      <c r="C43" s="13" t="s">
        <v>113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</row>
    <row r="44" spans="1:48" ht="60" x14ac:dyDescent="0.25">
      <c r="A44" s="54" t="s">
        <v>116</v>
      </c>
      <c r="B44" s="7" t="s">
        <v>74</v>
      </c>
      <c r="C44" s="13" t="s">
        <v>113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</row>
    <row r="45" spans="1:48" ht="60" x14ac:dyDescent="0.25">
      <c r="A45" s="54" t="s">
        <v>116</v>
      </c>
      <c r="B45" s="7" t="s">
        <v>75</v>
      </c>
      <c r="C45" s="13" t="s">
        <v>113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</row>
    <row r="46" spans="1:48" ht="60" x14ac:dyDescent="0.25">
      <c r="A46" s="6" t="s">
        <v>116</v>
      </c>
      <c r="B46" s="7" t="s">
        <v>76</v>
      </c>
      <c r="C46" s="8" t="s">
        <v>113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</row>
    <row r="47" spans="1:48" ht="45" x14ac:dyDescent="0.25">
      <c r="A47" s="6" t="s">
        <v>4</v>
      </c>
      <c r="B47" s="7" t="s">
        <v>77</v>
      </c>
      <c r="C47" s="8" t="s">
        <v>113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</row>
    <row r="48" spans="1:48" ht="45" x14ac:dyDescent="0.25">
      <c r="A48" s="54" t="s">
        <v>31</v>
      </c>
      <c r="B48" s="7" t="s">
        <v>78</v>
      </c>
      <c r="C48" s="13" t="s">
        <v>113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</row>
    <row r="49" spans="1:48" ht="45" x14ac:dyDescent="0.25">
      <c r="A49" s="54" t="s">
        <v>30</v>
      </c>
      <c r="B49" s="7" t="s">
        <v>79</v>
      </c>
      <c r="C49" s="13" t="s">
        <v>113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</row>
    <row r="50" spans="1:48" ht="30" x14ac:dyDescent="0.25">
      <c r="A50" s="6" t="s">
        <v>5</v>
      </c>
      <c r="B50" s="7" t="s">
        <v>80</v>
      </c>
      <c r="C50" s="8" t="s">
        <v>113</v>
      </c>
      <c r="D50" s="9">
        <f t="shared" ref="D50:T50" si="3">D51</f>
        <v>0</v>
      </c>
      <c r="E50" s="9">
        <f t="shared" si="3"/>
        <v>0</v>
      </c>
      <c r="F50" s="9">
        <f t="shared" si="3"/>
        <v>1.717071</v>
      </c>
      <c r="G50" s="9">
        <f t="shared" si="3"/>
        <v>1.0308287</v>
      </c>
      <c r="H50" s="9">
        <f t="shared" si="3"/>
        <v>0</v>
      </c>
      <c r="I50" s="9">
        <f t="shared" si="3"/>
        <v>0</v>
      </c>
      <c r="J50" s="9">
        <f t="shared" si="3"/>
        <v>0</v>
      </c>
      <c r="K50" s="9">
        <f t="shared" si="3"/>
        <v>0</v>
      </c>
      <c r="L50" s="9">
        <f t="shared" si="3"/>
        <v>0</v>
      </c>
      <c r="M50" s="9">
        <f t="shared" si="3"/>
        <v>0</v>
      </c>
      <c r="N50" s="9">
        <f t="shared" si="3"/>
        <v>0</v>
      </c>
      <c r="O50" s="9">
        <f t="shared" si="3"/>
        <v>0</v>
      </c>
      <c r="P50" s="9">
        <f t="shared" si="3"/>
        <v>0</v>
      </c>
      <c r="Q50" s="9">
        <f t="shared" si="3"/>
        <v>0</v>
      </c>
      <c r="R50" s="9">
        <f t="shared" si="3"/>
        <v>0</v>
      </c>
      <c r="S50" s="9">
        <f t="shared" si="3"/>
        <v>0</v>
      </c>
      <c r="T50" s="9">
        <f t="shared" si="3"/>
        <v>2.5340000000000003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</row>
    <row r="51" spans="1:48" ht="45" x14ac:dyDescent="0.25">
      <c r="A51" s="54" t="s">
        <v>6</v>
      </c>
      <c r="B51" s="7" t="s">
        <v>81</v>
      </c>
      <c r="C51" s="8" t="s">
        <v>113</v>
      </c>
      <c r="D51" s="9">
        <f t="shared" ref="D51:T51" si="4">D52+D85</f>
        <v>0</v>
      </c>
      <c r="E51" s="9">
        <f t="shared" si="4"/>
        <v>0</v>
      </c>
      <c r="F51" s="9">
        <f t="shared" si="4"/>
        <v>1.717071</v>
      </c>
      <c r="G51" s="9">
        <f t="shared" si="4"/>
        <v>1.0308287</v>
      </c>
      <c r="H51" s="9">
        <f t="shared" si="4"/>
        <v>0</v>
      </c>
      <c r="I51" s="9">
        <f t="shared" si="4"/>
        <v>0</v>
      </c>
      <c r="J51" s="9">
        <f t="shared" si="4"/>
        <v>0</v>
      </c>
      <c r="K51" s="9">
        <f t="shared" si="4"/>
        <v>0</v>
      </c>
      <c r="L51" s="9">
        <f t="shared" si="4"/>
        <v>0</v>
      </c>
      <c r="M51" s="9">
        <f t="shared" si="4"/>
        <v>0</v>
      </c>
      <c r="N51" s="9">
        <f t="shared" si="4"/>
        <v>0</v>
      </c>
      <c r="O51" s="9">
        <f t="shared" si="4"/>
        <v>0</v>
      </c>
      <c r="P51" s="9">
        <f t="shared" si="4"/>
        <v>0</v>
      </c>
      <c r="Q51" s="9">
        <f t="shared" si="4"/>
        <v>0</v>
      </c>
      <c r="R51" s="9">
        <f t="shared" si="4"/>
        <v>0</v>
      </c>
      <c r="S51" s="9">
        <f t="shared" si="4"/>
        <v>0</v>
      </c>
      <c r="T51" s="9">
        <f t="shared" si="4"/>
        <v>2.5340000000000003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</row>
    <row r="52" spans="1:48" ht="18.75" x14ac:dyDescent="0.25">
      <c r="A52" s="6" t="s">
        <v>21</v>
      </c>
      <c r="B52" s="7" t="s">
        <v>82</v>
      </c>
      <c r="C52" s="8" t="s">
        <v>113</v>
      </c>
      <c r="D52" s="15">
        <f>SUM(D53:D76)</f>
        <v>0</v>
      </c>
      <c r="E52" s="15">
        <f>SUM(E53:E76)</f>
        <v>0</v>
      </c>
      <c r="F52" s="15">
        <f>SUM(F53:F84)</f>
        <v>1.717071</v>
      </c>
      <c r="G52" s="15">
        <f t="shared" ref="G52:U52" si="5">SUM(G53:G84)</f>
        <v>1.0308287</v>
      </c>
      <c r="H52" s="15">
        <f t="shared" si="5"/>
        <v>0</v>
      </c>
      <c r="I52" s="15">
        <f t="shared" si="5"/>
        <v>0</v>
      </c>
      <c r="J52" s="15">
        <f t="shared" si="5"/>
        <v>0</v>
      </c>
      <c r="K52" s="15">
        <f t="shared" si="5"/>
        <v>0</v>
      </c>
      <c r="L52" s="15">
        <f t="shared" si="5"/>
        <v>0</v>
      </c>
      <c r="M52" s="15">
        <f t="shared" si="5"/>
        <v>0</v>
      </c>
      <c r="N52" s="15">
        <f t="shared" si="5"/>
        <v>0</v>
      </c>
      <c r="O52" s="15">
        <f t="shared" si="5"/>
        <v>0</v>
      </c>
      <c r="P52" s="15">
        <f t="shared" si="5"/>
        <v>0</v>
      </c>
      <c r="Q52" s="15">
        <f t="shared" si="5"/>
        <v>0</v>
      </c>
      <c r="R52" s="15">
        <f t="shared" si="5"/>
        <v>0</v>
      </c>
      <c r="S52" s="15">
        <f t="shared" si="5"/>
        <v>0</v>
      </c>
      <c r="T52" s="15">
        <f t="shared" si="5"/>
        <v>2.5340000000000003</v>
      </c>
      <c r="U52" s="15">
        <f t="shared" si="5"/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</row>
    <row r="53" spans="1:48" ht="37.5" x14ac:dyDescent="0.25">
      <c r="A53" s="164" t="s">
        <v>21</v>
      </c>
      <c r="B53" s="42" t="s">
        <v>567</v>
      </c>
      <c r="C53" s="165" t="s">
        <v>503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27">
        <v>0</v>
      </c>
      <c r="W53" s="127">
        <v>0</v>
      </c>
      <c r="X53" s="127">
        <v>0</v>
      </c>
      <c r="Y53" s="127">
        <v>0</v>
      </c>
      <c r="Z53" s="127">
        <v>0</v>
      </c>
      <c r="AA53" s="127">
        <v>0</v>
      </c>
      <c r="AB53" s="127">
        <v>0</v>
      </c>
      <c r="AC53" s="127">
        <v>0</v>
      </c>
      <c r="AD53" s="127">
        <v>0</v>
      </c>
      <c r="AE53" s="127">
        <v>0</v>
      </c>
      <c r="AF53" s="127">
        <v>0</v>
      </c>
      <c r="AG53" s="127">
        <v>0</v>
      </c>
      <c r="AH53" s="127">
        <v>0</v>
      </c>
      <c r="AI53" s="127">
        <v>0</v>
      </c>
      <c r="AJ53" s="127">
        <v>0</v>
      </c>
      <c r="AK53" s="127">
        <v>0</v>
      </c>
      <c r="AL53" s="127">
        <v>0</v>
      </c>
      <c r="AM53" s="127">
        <v>0</v>
      </c>
      <c r="AN53" s="127">
        <v>0</v>
      </c>
      <c r="AO53" s="127">
        <v>0</v>
      </c>
      <c r="AP53" s="127">
        <v>0</v>
      </c>
      <c r="AQ53" s="127">
        <v>0</v>
      </c>
      <c r="AR53" s="127">
        <v>0</v>
      </c>
      <c r="AS53" s="127">
        <v>0</v>
      </c>
      <c r="AT53" s="127">
        <v>0</v>
      </c>
      <c r="AU53" s="127">
        <v>0</v>
      </c>
      <c r="AV53" s="127">
        <v>0</v>
      </c>
    </row>
    <row r="54" spans="1:48" ht="51" customHeight="1" x14ac:dyDescent="0.25">
      <c r="A54" s="164" t="s">
        <v>22</v>
      </c>
      <c r="B54" s="83" t="s">
        <v>568</v>
      </c>
      <c r="C54" s="165" t="s">
        <v>504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  <c r="V54" s="127">
        <v>0</v>
      </c>
      <c r="W54" s="127">
        <v>0</v>
      </c>
      <c r="X54" s="127">
        <v>0</v>
      </c>
      <c r="Y54" s="127">
        <v>0</v>
      </c>
      <c r="Z54" s="127">
        <v>0</v>
      </c>
      <c r="AA54" s="127">
        <v>0</v>
      </c>
      <c r="AB54" s="127">
        <v>0</v>
      </c>
      <c r="AC54" s="127">
        <v>0</v>
      </c>
      <c r="AD54" s="127">
        <v>0</v>
      </c>
      <c r="AE54" s="127">
        <v>0</v>
      </c>
      <c r="AF54" s="127">
        <v>0</v>
      </c>
      <c r="AG54" s="127">
        <v>0</v>
      </c>
      <c r="AH54" s="127">
        <v>0</v>
      </c>
      <c r="AI54" s="127">
        <v>0</v>
      </c>
      <c r="AJ54" s="127">
        <v>0</v>
      </c>
      <c r="AK54" s="127">
        <v>0</v>
      </c>
      <c r="AL54" s="127">
        <v>0</v>
      </c>
      <c r="AM54" s="127">
        <v>0</v>
      </c>
      <c r="AN54" s="127">
        <v>0</v>
      </c>
      <c r="AO54" s="127">
        <v>0</v>
      </c>
      <c r="AP54" s="127">
        <v>0</v>
      </c>
      <c r="AQ54" s="127">
        <v>0</v>
      </c>
      <c r="AR54" s="127">
        <v>0</v>
      </c>
      <c r="AS54" s="127">
        <v>0</v>
      </c>
      <c r="AT54" s="127">
        <v>0</v>
      </c>
      <c r="AU54" s="127">
        <v>0</v>
      </c>
      <c r="AV54" s="127">
        <v>0</v>
      </c>
    </row>
    <row r="55" spans="1:48" ht="37.5" x14ac:dyDescent="0.25">
      <c r="A55" s="164" t="s">
        <v>353</v>
      </c>
      <c r="B55" s="85" t="s">
        <v>570</v>
      </c>
      <c r="C55" s="165" t="s">
        <v>505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27">
        <v>0</v>
      </c>
      <c r="W55" s="127">
        <v>0</v>
      </c>
      <c r="X55" s="127">
        <v>0</v>
      </c>
      <c r="Y55" s="127">
        <v>0</v>
      </c>
      <c r="Z55" s="127">
        <v>0</v>
      </c>
      <c r="AA55" s="127">
        <v>0</v>
      </c>
      <c r="AB55" s="127">
        <v>0</v>
      </c>
      <c r="AC55" s="127">
        <v>0</v>
      </c>
      <c r="AD55" s="127">
        <v>0</v>
      </c>
      <c r="AE55" s="127">
        <v>0</v>
      </c>
      <c r="AF55" s="127">
        <v>0</v>
      </c>
      <c r="AG55" s="127">
        <v>0</v>
      </c>
      <c r="AH55" s="127">
        <v>0</v>
      </c>
      <c r="AI55" s="127">
        <v>0</v>
      </c>
      <c r="AJ55" s="127">
        <v>0</v>
      </c>
      <c r="AK55" s="127">
        <v>0</v>
      </c>
      <c r="AL55" s="127">
        <v>0</v>
      </c>
      <c r="AM55" s="127">
        <v>0</v>
      </c>
      <c r="AN55" s="127">
        <v>0</v>
      </c>
      <c r="AO55" s="127">
        <v>0</v>
      </c>
      <c r="AP55" s="127">
        <v>0</v>
      </c>
      <c r="AQ55" s="127">
        <v>0</v>
      </c>
      <c r="AR55" s="127">
        <v>0</v>
      </c>
      <c r="AS55" s="127">
        <v>0</v>
      </c>
      <c r="AT55" s="127">
        <v>0</v>
      </c>
      <c r="AU55" s="127">
        <v>0</v>
      </c>
      <c r="AV55" s="127">
        <v>0</v>
      </c>
    </row>
    <row r="56" spans="1:48" ht="43.5" customHeight="1" x14ac:dyDescent="0.25">
      <c r="A56" s="164" t="s">
        <v>355</v>
      </c>
      <c r="B56" s="85" t="s">
        <v>571</v>
      </c>
      <c r="C56" s="165" t="s">
        <v>507</v>
      </c>
      <c r="D56" s="127">
        <v>0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7">
        <v>0</v>
      </c>
      <c r="T56" s="127">
        <v>0</v>
      </c>
      <c r="U56" s="127">
        <v>0</v>
      </c>
      <c r="V56" s="127">
        <v>0</v>
      </c>
      <c r="W56" s="127">
        <v>0</v>
      </c>
      <c r="X56" s="127">
        <v>0</v>
      </c>
      <c r="Y56" s="127">
        <v>0</v>
      </c>
      <c r="Z56" s="127">
        <v>0</v>
      </c>
      <c r="AA56" s="127">
        <v>0</v>
      </c>
      <c r="AB56" s="127">
        <v>0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27">
        <v>0</v>
      </c>
      <c r="AR56" s="127">
        <v>0</v>
      </c>
      <c r="AS56" s="127">
        <v>0</v>
      </c>
      <c r="AT56" s="127">
        <v>0</v>
      </c>
      <c r="AU56" s="127">
        <v>0</v>
      </c>
      <c r="AV56" s="127">
        <v>0</v>
      </c>
    </row>
    <row r="57" spans="1:48" ht="37.5" x14ac:dyDescent="0.25">
      <c r="A57" s="164" t="s">
        <v>357</v>
      </c>
      <c r="B57" s="86" t="s">
        <v>565</v>
      </c>
      <c r="C57" s="165" t="s">
        <v>508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  <c r="Q57" s="127">
        <v>0</v>
      </c>
      <c r="R57" s="127">
        <v>0</v>
      </c>
      <c r="S57" s="127">
        <v>0</v>
      </c>
      <c r="T57" s="127">
        <v>0</v>
      </c>
      <c r="U57" s="127">
        <v>0</v>
      </c>
      <c r="V57" s="127">
        <v>0</v>
      </c>
      <c r="W57" s="127">
        <v>0</v>
      </c>
      <c r="X57" s="127">
        <v>0</v>
      </c>
      <c r="Y57" s="127">
        <v>0</v>
      </c>
      <c r="Z57" s="127">
        <v>0</v>
      </c>
      <c r="AA57" s="127">
        <v>0</v>
      </c>
      <c r="AB57" s="127">
        <v>0</v>
      </c>
      <c r="AC57" s="127">
        <v>0</v>
      </c>
      <c r="AD57" s="127">
        <v>0</v>
      </c>
      <c r="AE57" s="127">
        <v>0</v>
      </c>
      <c r="AF57" s="127">
        <v>0</v>
      </c>
      <c r="AG57" s="127">
        <v>0</v>
      </c>
      <c r="AH57" s="127">
        <v>0</v>
      </c>
      <c r="AI57" s="127">
        <v>0</v>
      </c>
      <c r="AJ57" s="127">
        <v>0</v>
      </c>
      <c r="AK57" s="127">
        <v>0</v>
      </c>
      <c r="AL57" s="127">
        <v>0</v>
      </c>
      <c r="AM57" s="127">
        <v>0</v>
      </c>
      <c r="AN57" s="127">
        <v>0</v>
      </c>
      <c r="AO57" s="127">
        <v>0</v>
      </c>
      <c r="AP57" s="127">
        <v>0</v>
      </c>
      <c r="AQ57" s="127">
        <v>0</v>
      </c>
      <c r="AR57" s="127">
        <v>0</v>
      </c>
      <c r="AS57" s="127">
        <v>0</v>
      </c>
      <c r="AT57" s="127">
        <v>0</v>
      </c>
      <c r="AU57" s="127">
        <v>0</v>
      </c>
      <c r="AV57" s="127">
        <v>0</v>
      </c>
    </row>
    <row r="58" spans="1:48" ht="37.5" x14ac:dyDescent="0.25">
      <c r="A58" s="164" t="s">
        <v>359</v>
      </c>
      <c r="B58" s="86" t="s">
        <v>566</v>
      </c>
      <c r="C58" s="165" t="s">
        <v>509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27">
        <v>0</v>
      </c>
      <c r="T58" s="127">
        <v>0</v>
      </c>
      <c r="U58" s="127">
        <v>0</v>
      </c>
      <c r="V58" s="127">
        <v>0</v>
      </c>
      <c r="W58" s="127">
        <v>0</v>
      </c>
      <c r="X58" s="127">
        <v>0</v>
      </c>
      <c r="Y58" s="127">
        <v>0</v>
      </c>
      <c r="Z58" s="127">
        <v>0</v>
      </c>
      <c r="AA58" s="127">
        <v>0</v>
      </c>
      <c r="AB58" s="127">
        <v>0</v>
      </c>
      <c r="AC58" s="127">
        <v>0</v>
      </c>
      <c r="AD58" s="127">
        <v>0</v>
      </c>
      <c r="AE58" s="127">
        <v>0</v>
      </c>
      <c r="AF58" s="127">
        <v>0</v>
      </c>
      <c r="AG58" s="127">
        <v>0</v>
      </c>
      <c r="AH58" s="127">
        <v>0</v>
      </c>
      <c r="AI58" s="127">
        <v>0</v>
      </c>
      <c r="AJ58" s="127">
        <v>0</v>
      </c>
      <c r="AK58" s="127">
        <v>0</v>
      </c>
      <c r="AL58" s="127">
        <v>0</v>
      </c>
      <c r="AM58" s="127">
        <v>0</v>
      </c>
      <c r="AN58" s="127">
        <v>0</v>
      </c>
      <c r="AO58" s="127">
        <v>0</v>
      </c>
      <c r="AP58" s="127">
        <v>0</v>
      </c>
      <c r="AQ58" s="127">
        <v>0</v>
      </c>
      <c r="AR58" s="127">
        <v>0</v>
      </c>
      <c r="AS58" s="127">
        <v>0</v>
      </c>
      <c r="AT58" s="127">
        <v>0</v>
      </c>
      <c r="AU58" s="127">
        <v>0</v>
      </c>
      <c r="AV58" s="127">
        <v>0</v>
      </c>
    </row>
    <row r="59" spans="1:48" ht="37.5" x14ac:dyDescent="0.25">
      <c r="A59" s="164" t="s">
        <v>360</v>
      </c>
      <c r="B59" s="85" t="s">
        <v>569</v>
      </c>
      <c r="C59" s="165" t="s">
        <v>510</v>
      </c>
      <c r="D59" s="127">
        <v>0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  <c r="Q59" s="127">
        <v>0</v>
      </c>
      <c r="R59" s="127">
        <v>0</v>
      </c>
      <c r="S59" s="127">
        <v>0</v>
      </c>
      <c r="T59" s="127">
        <v>0</v>
      </c>
      <c r="U59" s="127">
        <v>0</v>
      </c>
      <c r="V59" s="127">
        <v>0</v>
      </c>
      <c r="W59" s="127">
        <v>0</v>
      </c>
      <c r="X59" s="127">
        <v>0</v>
      </c>
      <c r="Y59" s="127">
        <v>0</v>
      </c>
      <c r="Z59" s="127">
        <v>0</v>
      </c>
      <c r="AA59" s="127">
        <v>0</v>
      </c>
      <c r="AB59" s="127">
        <v>0</v>
      </c>
      <c r="AC59" s="127">
        <v>0</v>
      </c>
      <c r="AD59" s="127">
        <v>0</v>
      </c>
      <c r="AE59" s="127">
        <v>0</v>
      </c>
      <c r="AF59" s="127">
        <v>0</v>
      </c>
      <c r="AG59" s="127">
        <v>0</v>
      </c>
      <c r="AH59" s="127">
        <v>0</v>
      </c>
      <c r="AI59" s="127">
        <v>0</v>
      </c>
      <c r="AJ59" s="127">
        <v>0</v>
      </c>
      <c r="AK59" s="127">
        <v>0</v>
      </c>
      <c r="AL59" s="127">
        <v>0</v>
      </c>
      <c r="AM59" s="127">
        <v>0</v>
      </c>
      <c r="AN59" s="127">
        <v>0</v>
      </c>
      <c r="AO59" s="127">
        <v>0</v>
      </c>
      <c r="AP59" s="127">
        <v>0</v>
      </c>
      <c r="AQ59" s="127">
        <v>0</v>
      </c>
      <c r="AR59" s="127">
        <v>0</v>
      </c>
      <c r="AS59" s="127">
        <v>0</v>
      </c>
      <c r="AT59" s="127">
        <v>0</v>
      </c>
      <c r="AU59" s="127">
        <v>0</v>
      </c>
      <c r="AV59" s="127">
        <v>0</v>
      </c>
    </row>
    <row r="60" spans="1:48" ht="46.5" customHeight="1" x14ac:dyDescent="0.25">
      <c r="A60" s="164" t="s">
        <v>511</v>
      </c>
      <c r="B60" s="85" t="s">
        <v>572</v>
      </c>
      <c r="C60" s="165" t="s">
        <v>512</v>
      </c>
      <c r="D60" s="127">
        <v>0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27">
        <v>0</v>
      </c>
      <c r="S60" s="127">
        <v>0</v>
      </c>
      <c r="T60" s="127">
        <v>0</v>
      </c>
      <c r="U60" s="127">
        <v>0</v>
      </c>
      <c r="V60" s="127">
        <v>0</v>
      </c>
      <c r="W60" s="127">
        <v>0</v>
      </c>
      <c r="X60" s="127">
        <v>0</v>
      </c>
      <c r="Y60" s="127">
        <v>0</v>
      </c>
      <c r="Z60" s="127">
        <v>0</v>
      </c>
      <c r="AA60" s="127">
        <v>0</v>
      </c>
      <c r="AB60" s="127">
        <v>0</v>
      </c>
      <c r="AC60" s="127">
        <v>0</v>
      </c>
      <c r="AD60" s="127">
        <v>0</v>
      </c>
      <c r="AE60" s="127">
        <v>0</v>
      </c>
      <c r="AF60" s="127">
        <v>0</v>
      </c>
      <c r="AG60" s="127">
        <v>0</v>
      </c>
      <c r="AH60" s="127">
        <v>0</v>
      </c>
      <c r="AI60" s="127">
        <v>0</v>
      </c>
      <c r="AJ60" s="127">
        <v>0</v>
      </c>
      <c r="AK60" s="127">
        <v>0</v>
      </c>
      <c r="AL60" s="127">
        <v>0</v>
      </c>
      <c r="AM60" s="127">
        <v>0</v>
      </c>
      <c r="AN60" s="127">
        <v>0</v>
      </c>
      <c r="AO60" s="127">
        <v>0</v>
      </c>
      <c r="AP60" s="127">
        <v>0</v>
      </c>
      <c r="AQ60" s="127">
        <v>0</v>
      </c>
      <c r="AR60" s="127">
        <v>0</v>
      </c>
      <c r="AS60" s="127">
        <v>0</v>
      </c>
      <c r="AT60" s="127">
        <v>0</v>
      </c>
      <c r="AU60" s="127">
        <v>0</v>
      </c>
      <c r="AV60" s="127">
        <v>0</v>
      </c>
    </row>
    <row r="61" spans="1:48" ht="37.5" x14ac:dyDescent="0.25">
      <c r="A61" s="164" t="s">
        <v>563</v>
      </c>
      <c r="B61" s="88" t="s">
        <v>573</v>
      </c>
      <c r="C61" s="165" t="s">
        <v>513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27">
        <v>0</v>
      </c>
      <c r="T61" s="127">
        <v>0</v>
      </c>
      <c r="U61" s="127">
        <v>0</v>
      </c>
      <c r="V61" s="127">
        <v>0</v>
      </c>
      <c r="W61" s="127">
        <v>0</v>
      </c>
      <c r="X61" s="127">
        <v>0</v>
      </c>
      <c r="Y61" s="127">
        <v>0</v>
      </c>
      <c r="Z61" s="127">
        <v>0</v>
      </c>
      <c r="AA61" s="127">
        <v>0</v>
      </c>
      <c r="AB61" s="127">
        <v>0</v>
      </c>
      <c r="AC61" s="127">
        <v>0</v>
      </c>
      <c r="AD61" s="127">
        <v>0</v>
      </c>
      <c r="AE61" s="127">
        <v>0</v>
      </c>
      <c r="AF61" s="127">
        <v>0</v>
      </c>
      <c r="AG61" s="127">
        <v>0</v>
      </c>
      <c r="AH61" s="127">
        <v>0</v>
      </c>
      <c r="AI61" s="127">
        <v>0</v>
      </c>
      <c r="AJ61" s="127">
        <v>0</v>
      </c>
      <c r="AK61" s="127">
        <v>0</v>
      </c>
      <c r="AL61" s="127">
        <v>0</v>
      </c>
      <c r="AM61" s="127">
        <v>0</v>
      </c>
      <c r="AN61" s="127">
        <v>0</v>
      </c>
      <c r="AO61" s="127">
        <v>0</v>
      </c>
      <c r="AP61" s="127">
        <v>0</v>
      </c>
      <c r="AQ61" s="127">
        <v>0</v>
      </c>
      <c r="AR61" s="127">
        <v>0</v>
      </c>
      <c r="AS61" s="127">
        <v>0</v>
      </c>
      <c r="AT61" s="127">
        <v>0</v>
      </c>
      <c r="AU61" s="127">
        <v>0</v>
      </c>
      <c r="AV61" s="127">
        <v>0</v>
      </c>
    </row>
    <row r="62" spans="1:48" ht="37.5" x14ac:dyDescent="0.25">
      <c r="A62" s="164" t="s">
        <v>575</v>
      </c>
      <c r="B62" s="88" t="str">
        <f>'1'!B58</f>
        <v>Реконструкция КТП 177-10 г. Светлогорск, ул. Горького, 6А для увеличения разрешенной мощности до 0,71 Мвт</v>
      </c>
      <c r="C62" s="165" t="s">
        <v>587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  <c r="V62" s="127">
        <v>0</v>
      </c>
      <c r="W62" s="127">
        <v>0</v>
      </c>
      <c r="X62" s="127">
        <v>0</v>
      </c>
      <c r="Y62" s="127">
        <v>0</v>
      </c>
      <c r="Z62" s="127">
        <v>0</v>
      </c>
      <c r="AA62" s="127">
        <v>0</v>
      </c>
      <c r="AB62" s="127">
        <v>0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27">
        <v>0</v>
      </c>
      <c r="AR62" s="127">
        <v>0</v>
      </c>
      <c r="AS62" s="127">
        <v>0</v>
      </c>
      <c r="AT62" s="127">
        <v>0</v>
      </c>
      <c r="AU62" s="127">
        <v>0</v>
      </c>
      <c r="AV62" s="127">
        <v>0</v>
      </c>
    </row>
    <row r="63" spans="1:48" ht="37.5" x14ac:dyDescent="0.25">
      <c r="A63" s="164" t="s">
        <v>576</v>
      </c>
      <c r="B63" s="88" t="str">
        <f>'1'!B59</f>
        <v>Реконструкция КТП 177-11 г. Светлогорск, ул. Горького, 9А для увеличения разрешенной мощности до 0,87 Мвт</v>
      </c>
      <c r="C63" s="165" t="s">
        <v>588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7">
        <v>0</v>
      </c>
      <c r="W63" s="127">
        <v>0</v>
      </c>
      <c r="X63" s="127">
        <v>0</v>
      </c>
      <c r="Y63" s="127">
        <v>0</v>
      </c>
      <c r="Z63" s="127">
        <v>0</v>
      </c>
      <c r="AA63" s="127">
        <v>0</v>
      </c>
      <c r="AB63" s="127">
        <v>0</v>
      </c>
      <c r="AC63" s="127">
        <v>0</v>
      </c>
      <c r="AD63" s="127">
        <v>0</v>
      </c>
      <c r="AE63" s="127">
        <v>0</v>
      </c>
      <c r="AF63" s="127">
        <v>0</v>
      </c>
      <c r="AG63" s="127">
        <v>0</v>
      </c>
      <c r="AH63" s="127">
        <v>0</v>
      </c>
      <c r="AI63" s="127">
        <v>0</v>
      </c>
      <c r="AJ63" s="127">
        <v>0</v>
      </c>
      <c r="AK63" s="127">
        <v>0</v>
      </c>
      <c r="AL63" s="127">
        <v>0</v>
      </c>
      <c r="AM63" s="127">
        <v>0</v>
      </c>
      <c r="AN63" s="127">
        <v>0</v>
      </c>
      <c r="AO63" s="127">
        <v>0</v>
      </c>
      <c r="AP63" s="127">
        <v>0</v>
      </c>
      <c r="AQ63" s="127">
        <v>0</v>
      </c>
      <c r="AR63" s="127">
        <v>0</v>
      </c>
      <c r="AS63" s="127">
        <v>0</v>
      </c>
      <c r="AT63" s="127">
        <v>0</v>
      </c>
      <c r="AU63" s="127">
        <v>0</v>
      </c>
      <c r="AV63" s="127">
        <v>0</v>
      </c>
    </row>
    <row r="64" spans="1:48" ht="37.5" x14ac:dyDescent="0.25">
      <c r="A64" s="164" t="s">
        <v>577</v>
      </c>
      <c r="B64" s="88" t="str">
        <f>'1'!B60</f>
        <v>Реконструкция ТП-871, г. Калининград, ул. Гайдара для увеличения разрешенной мощности до 1,03 МВт</v>
      </c>
      <c r="C64" s="165" t="s">
        <v>589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27">
        <v>0</v>
      </c>
      <c r="W64" s="127">
        <v>0</v>
      </c>
      <c r="X64" s="127">
        <v>0</v>
      </c>
      <c r="Y64" s="127">
        <v>0</v>
      </c>
      <c r="Z64" s="127">
        <v>0</v>
      </c>
      <c r="AA64" s="127">
        <v>0</v>
      </c>
      <c r="AB64" s="127">
        <v>0</v>
      </c>
      <c r="AC64" s="127">
        <v>0</v>
      </c>
      <c r="AD64" s="127">
        <v>0</v>
      </c>
      <c r="AE64" s="127">
        <v>0</v>
      </c>
      <c r="AF64" s="127">
        <v>0</v>
      </c>
      <c r="AG64" s="127">
        <v>0</v>
      </c>
      <c r="AH64" s="127">
        <v>0</v>
      </c>
      <c r="AI64" s="127">
        <v>0</v>
      </c>
      <c r="AJ64" s="127">
        <v>0</v>
      </c>
      <c r="AK64" s="127">
        <v>0</v>
      </c>
      <c r="AL64" s="127">
        <v>0</v>
      </c>
      <c r="AM64" s="127">
        <v>0</v>
      </c>
      <c r="AN64" s="127">
        <v>0</v>
      </c>
      <c r="AO64" s="127">
        <v>0</v>
      </c>
      <c r="AP64" s="127">
        <v>0</v>
      </c>
      <c r="AQ64" s="127">
        <v>0</v>
      </c>
      <c r="AR64" s="127">
        <v>0</v>
      </c>
      <c r="AS64" s="127">
        <v>0</v>
      </c>
      <c r="AT64" s="127">
        <v>0</v>
      </c>
      <c r="AU64" s="127">
        <v>0</v>
      </c>
      <c r="AV64" s="127">
        <v>0</v>
      </c>
    </row>
    <row r="65" spans="1:48" ht="37.5" x14ac:dyDescent="0.25">
      <c r="A65" s="164" t="s">
        <v>578</v>
      </c>
      <c r="B65" s="88" t="str">
        <f>'1'!B61</f>
        <v>Реконструкция ТП 328-8 г. Зеленоградск, ул. Окружная, 7 для увеличения разрешенной мощности до 0,78 МВт</v>
      </c>
      <c r="C65" s="165" t="s">
        <v>590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0</v>
      </c>
      <c r="AB65" s="127">
        <v>0</v>
      </c>
      <c r="AC65" s="127">
        <v>0</v>
      </c>
      <c r="AD65" s="127">
        <v>0</v>
      </c>
      <c r="AE65" s="127">
        <v>0</v>
      </c>
      <c r="AF65" s="127">
        <v>0</v>
      </c>
      <c r="AG65" s="127">
        <v>0</v>
      </c>
      <c r="AH65" s="127">
        <v>0</v>
      </c>
      <c r="AI65" s="127">
        <v>0</v>
      </c>
      <c r="AJ65" s="127">
        <v>0</v>
      </c>
      <c r="AK65" s="127">
        <v>0</v>
      </c>
      <c r="AL65" s="127">
        <v>0</v>
      </c>
      <c r="AM65" s="127">
        <v>0</v>
      </c>
      <c r="AN65" s="127">
        <v>0</v>
      </c>
      <c r="AO65" s="127">
        <v>0</v>
      </c>
      <c r="AP65" s="127">
        <v>0</v>
      </c>
      <c r="AQ65" s="127">
        <v>0</v>
      </c>
      <c r="AR65" s="127">
        <v>0</v>
      </c>
      <c r="AS65" s="127">
        <v>0</v>
      </c>
      <c r="AT65" s="127">
        <v>0</v>
      </c>
      <c r="AU65" s="127">
        <v>0</v>
      </c>
      <c r="AV65" s="127">
        <v>0</v>
      </c>
    </row>
    <row r="66" spans="1:48" ht="48.75" customHeight="1" x14ac:dyDescent="0.25">
      <c r="A66" s="164" t="s">
        <v>579</v>
      </c>
      <c r="B66" s="88" t="str">
        <f>'1'!B62</f>
        <v>Реконструкция КТП 3801-5 г. Калининград, ул. Пригородная, для увеличения разрешенной мощности до 0,3 МВт</v>
      </c>
      <c r="C66" s="165" t="s">
        <v>591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0</v>
      </c>
      <c r="AB66" s="127">
        <v>0</v>
      </c>
      <c r="AC66" s="127">
        <v>0</v>
      </c>
      <c r="AD66" s="127">
        <v>0</v>
      </c>
      <c r="AE66" s="127">
        <v>0</v>
      </c>
      <c r="AF66" s="127">
        <v>0</v>
      </c>
      <c r="AG66" s="127">
        <v>0</v>
      </c>
      <c r="AH66" s="127">
        <v>0</v>
      </c>
      <c r="AI66" s="127">
        <v>0</v>
      </c>
      <c r="AJ66" s="127">
        <v>0</v>
      </c>
      <c r="AK66" s="127">
        <v>0</v>
      </c>
      <c r="AL66" s="127">
        <v>0</v>
      </c>
      <c r="AM66" s="127">
        <v>0</v>
      </c>
      <c r="AN66" s="127">
        <v>0</v>
      </c>
      <c r="AO66" s="127">
        <v>0</v>
      </c>
      <c r="AP66" s="127">
        <v>0</v>
      </c>
      <c r="AQ66" s="127">
        <v>0</v>
      </c>
      <c r="AR66" s="127">
        <v>0</v>
      </c>
      <c r="AS66" s="127">
        <v>0</v>
      </c>
      <c r="AT66" s="127">
        <v>0</v>
      </c>
      <c r="AU66" s="127">
        <v>0</v>
      </c>
      <c r="AV66" s="127">
        <v>0</v>
      </c>
    </row>
    <row r="67" spans="1:48" ht="37.5" x14ac:dyDescent="0.25">
      <c r="A67" s="164" t="s">
        <v>580</v>
      </c>
      <c r="B67" s="88" t="str">
        <f>'1'!B63</f>
        <v>Реконструкция ТП 173-5, г. Светлогорск, ул. Ленина, 1Б для увеличения разрешенной мощности до 0,51 МВт</v>
      </c>
      <c r="C67" s="165" t="s">
        <v>592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27">
        <v>0</v>
      </c>
      <c r="Z67" s="127">
        <v>0</v>
      </c>
      <c r="AA67" s="127">
        <v>0</v>
      </c>
      <c r="AB67" s="127">
        <v>0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27">
        <v>0</v>
      </c>
      <c r="AR67" s="127">
        <v>0</v>
      </c>
      <c r="AS67" s="127">
        <v>0</v>
      </c>
      <c r="AT67" s="127">
        <v>0</v>
      </c>
      <c r="AU67" s="127">
        <v>0</v>
      </c>
      <c r="AV67" s="127">
        <v>0</v>
      </c>
    </row>
    <row r="68" spans="1:48" ht="37.5" x14ac:dyDescent="0.25">
      <c r="A68" s="164" t="s">
        <v>581</v>
      </c>
      <c r="B68" s="88" t="str">
        <f>'1'!B64</f>
        <v>Реконструкция ТП 172-1, г. Светлогорск, ул. Динамо, 8А для увеличения разрешенной мощности до 1,19 МВт</v>
      </c>
      <c r="C68" s="165" t="s">
        <v>593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7">
        <v>0</v>
      </c>
      <c r="M68" s="127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27">
        <v>0</v>
      </c>
      <c r="W68" s="127">
        <v>0</v>
      </c>
      <c r="X68" s="127">
        <v>0</v>
      </c>
      <c r="Y68" s="127">
        <v>0</v>
      </c>
      <c r="Z68" s="127">
        <v>0</v>
      </c>
      <c r="AA68" s="127">
        <v>0</v>
      </c>
      <c r="AB68" s="127">
        <v>0</v>
      </c>
      <c r="AC68" s="127">
        <v>0</v>
      </c>
      <c r="AD68" s="127">
        <v>0</v>
      </c>
      <c r="AE68" s="127">
        <v>0</v>
      </c>
      <c r="AF68" s="127">
        <v>0</v>
      </c>
      <c r="AG68" s="127">
        <v>0</v>
      </c>
      <c r="AH68" s="127">
        <v>0</v>
      </c>
      <c r="AI68" s="127">
        <v>0</v>
      </c>
      <c r="AJ68" s="127">
        <v>0</v>
      </c>
      <c r="AK68" s="127">
        <v>0</v>
      </c>
      <c r="AL68" s="127">
        <v>0</v>
      </c>
      <c r="AM68" s="127">
        <v>0</v>
      </c>
      <c r="AN68" s="127">
        <v>0</v>
      </c>
      <c r="AO68" s="127">
        <v>0</v>
      </c>
      <c r="AP68" s="127">
        <v>0</v>
      </c>
      <c r="AQ68" s="127">
        <v>0</v>
      </c>
      <c r="AR68" s="127">
        <v>0</v>
      </c>
      <c r="AS68" s="127">
        <v>0</v>
      </c>
      <c r="AT68" s="127">
        <v>0</v>
      </c>
      <c r="AU68" s="127">
        <v>0</v>
      </c>
      <c r="AV68" s="127">
        <v>0</v>
      </c>
    </row>
    <row r="69" spans="1:48" ht="56.25" x14ac:dyDescent="0.25">
      <c r="A69" s="164" t="s">
        <v>582</v>
      </c>
      <c r="B69" s="88" t="str">
        <f>'1'!B65</f>
        <v>Реконструкция ТП 3801-4, Гурьевский р-н, пос. М. Исаково, ул. Гурьевская 2/6 для увеличения разрешенной мощности до 0,7 МВт</v>
      </c>
      <c r="C69" s="165" t="s">
        <v>594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7">
        <v>0</v>
      </c>
      <c r="W69" s="127">
        <v>0</v>
      </c>
      <c r="X69" s="127">
        <v>0</v>
      </c>
      <c r="Y69" s="127">
        <v>0</v>
      </c>
      <c r="Z69" s="127">
        <v>0</v>
      </c>
      <c r="AA69" s="127">
        <v>0</v>
      </c>
      <c r="AB69" s="127">
        <v>0</v>
      </c>
      <c r="AC69" s="127">
        <v>0</v>
      </c>
      <c r="AD69" s="127">
        <v>0</v>
      </c>
      <c r="AE69" s="127">
        <v>0</v>
      </c>
      <c r="AF69" s="127">
        <v>0</v>
      </c>
      <c r="AG69" s="127">
        <v>0</v>
      </c>
      <c r="AH69" s="127">
        <v>0</v>
      </c>
      <c r="AI69" s="127">
        <v>0</v>
      </c>
      <c r="AJ69" s="127">
        <v>0</v>
      </c>
      <c r="AK69" s="127">
        <v>0</v>
      </c>
      <c r="AL69" s="127">
        <v>0</v>
      </c>
      <c r="AM69" s="127">
        <v>0</v>
      </c>
      <c r="AN69" s="127">
        <v>0</v>
      </c>
      <c r="AO69" s="127">
        <v>0</v>
      </c>
      <c r="AP69" s="127">
        <v>0</v>
      </c>
      <c r="AQ69" s="127">
        <v>0</v>
      </c>
      <c r="AR69" s="127">
        <v>0</v>
      </c>
      <c r="AS69" s="127">
        <v>0</v>
      </c>
      <c r="AT69" s="127">
        <v>0</v>
      </c>
      <c r="AU69" s="127">
        <v>0</v>
      </c>
      <c r="AV69" s="127">
        <v>0</v>
      </c>
    </row>
    <row r="70" spans="1:48" ht="37.5" x14ac:dyDescent="0.25">
      <c r="A70" s="164" t="s">
        <v>583</v>
      </c>
      <c r="B70" s="88" t="str">
        <f>'1'!B66</f>
        <v>Реконструкция ТП 55-01 г. Зеленоградск, ул. Тургенева, 1Б для увеличения разрешенной мощности до 0,67 МВт</v>
      </c>
      <c r="C70" s="165" t="s">
        <v>595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7">
        <v>0</v>
      </c>
      <c r="W70" s="127">
        <v>0</v>
      </c>
      <c r="X70" s="127">
        <v>0</v>
      </c>
      <c r="Y70" s="127">
        <v>0</v>
      </c>
      <c r="Z70" s="127">
        <v>0</v>
      </c>
      <c r="AA70" s="127">
        <v>0</v>
      </c>
      <c r="AB70" s="127">
        <v>0</v>
      </c>
      <c r="AC70" s="127">
        <v>0</v>
      </c>
      <c r="AD70" s="127">
        <v>0</v>
      </c>
      <c r="AE70" s="127">
        <v>0</v>
      </c>
      <c r="AF70" s="127">
        <v>0</v>
      </c>
      <c r="AG70" s="127">
        <v>0</v>
      </c>
      <c r="AH70" s="127">
        <v>0</v>
      </c>
      <c r="AI70" s="127">
        <v>0</v>
      </c>
      <c r="AJ70" s="127">
        <v>0</v>
      </c>
      <c r="AK70" s="127">
        <v>0</v>
      </c>
      <c r="AL70" s="127">
        <v>0</v>
      </c>
      <c r="AM70" s="127">
        <v>0</v>
      </c>
      <c r="AN70" s="127">
        <v>0</v>
      </c>
      <c r="AO70" s="127">
        <v>0</v>
      </c>
      <c r="AP70" s="127">
        <v>0</v>
      </c>
      <c r="AQ70" s="127">
        <v>0</v>
      </c>
      <c r="AR70" s="127">
        <v>0</v>
      </c>
      <c r="AS70" s="127">
        <v>0</v>
      </c>
      <c r="AT70" s="127">
        <v>0</v>
      </c>
      <c r="AU70" s="127">
        <v>0</v>
      </c>
      <c r="AV70" s="127">
        <v>0</v>
      </c>
    </row>
    <row r="71" spans="1:48" ht="56.25" x14ac:dyDescent="0.25">
      <c r="A71" s="164" t="s">
        <v>584</v>
      </c>
      <c r="B71" s="88" t="str">
        <f>'1'!B67</f>
        <v>Реконструкция КТП 65-15, Зеленоградский р-н, пос. Лесной, ул. Парковая, 15 для увеличения разрешенной мощности до 0,46 МВт</v>
      </c>
      <c r="C71" s="165" t="s">
        <v>596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127">
        <v>0</v>
      </c>
      <c r="AC71" s="127">
        <v>0</v>
      </c>
      <c r="AD71" s="127">
        <v>0</v>
      </c>
      <c r="AE71" s="127">
        <v>0</v>
      </c>
      <c r="AF71" s="127">
        <v>0</v>
      </c>
      <c r="AG71" s="127">
        <v>0</v>
      </c>
      <c r="AH71" s="127">
        <v>0</v>
      </c>
      <c r="AI71" s="127">
        <v>0</v>
      </c>
      <c r="AJ71" s="127">
        <v>0</v>
      </c>
      <c r="AK71" s="127">
        <v>0</v>
      </c>
      <c r="AL71" s="127">
        <v>0</v>
      </c>
      <c r="AM71" s="127">
        <v>0</v>
      </c>
      <c r="AN71" s="127">
        <v>0</v>
      </c>
      <c r="AO71" s="127">
        <v>0</v>
      </c>
      <c r="AP71" s="127">
        <v>0</v>
      </c>
      <c r="AQ71" s="127">
        <v>0</v>
      </c>
      <c r="AR71" s="127">
        <v>0</v>
      </c>
      <c r="AS71" s="127">
        <v>0</v>
      </c>
      <c r="AT71" s="127">
        <v>0</v>
      </c>
      <c r="AU71" s="127">
        <v>0</v>
      </c>
      <c r="AV71" s="127">
        <v>0</v>
      </c>
    </row>
    <row r="72" spans="1:48" ht="37.5" x14ac:dyDescent="0.25">
      <c r="A72" s="164" t="s">
        <v>585</v>
      </c>
      <c r="B72" s="88" t="str">
        <f>'1'!B68</f>
        <v>Реконструкция КТП-544 г. Калининград, Советский пр-кт, 50 для увеличения разрешенной мощности до 1,02 МВт</v>
      </c>
      <c r="C72" s="165" t="s">
        <v>597</v>
      </c>
      <c r="D72" s="132">
        <v>0</v>
      </c>
      <c r="E72" s="132">
        <v>0</v>
      </c>
      <c r="F72" s="127">
        <v>0</v>
      </c>
      <c r="G72" s="127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27">
        <v>0</v>
      </c>
      <c r="U72" s="127">
        <v>0</v>
      </c>
      <c r="V72" s="127">
        <v>0</v>
      </c>
      <c r="W72" s="127">
        <v>0</v>
      </c>
      <c r="X72" s="127">
        <v>0</v>
      </c>
      <c r="Y72" s="127">
        <v>0</v>
      </c>
      <c r="Z72" s="127">
        <v>0</v>
      </c>
      <c r="AA72" s="127">
        <v>0</v>
      </c>
      <c r="AB72" s="127">
        <v>0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27">
        <v>0</v>
      </c>
      <c r="AR72" s="127">
        <v>0</v>
      </c>
      <c r="AS72" s="127">
        <v>0</v>
      </c>
      <c r="AT72" s="127">
        <v>0</v>
      </c>
      <c r="AU72" s="127">
        <v>0</v>
      </c>
      <c r="AV72" s="127">
        <v>0</v>
      </c>
    </row>
    <row r="73" spans="1:48" ht="37.5" x14ac:dyDescent="0.25">
      <c r="A73" s="164" t="s">
        <v>586</v>
      </c>
      <c r="B73" s="88" t="str">
        <f>'1'!B69</f>
        <v>Реконструкция КТП-224 г. Калининград, ул. Родникова, 24 для увеличения разрешенной мощности 0,5 МВт</v>
      </c>
      <c r="C73" s="165" t="s">
        <v>598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27">
        <v>0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0</v>
      </c>
      <c r="AA73" s="127">
        <v>0</v>
      </c>
      <c r="AB73" s="127">
        <v>0</v>
      </c>
      <c r="AC73" s="127">
        <v>0</v>
      </c>
      <c r="AD73" s="127">
        <v>0</v>
      </c>
      <c r="AE73" s="127">
        <v>0</v>
      </c>
      <c r="AF73" s="127">
        <v>0</v>
      </c>
      <c r="AG73" s="127">
        <v>0</v>
      </c>
      <c r="AH73" s="127">
        <v>0</v>
      </c>
      <c r="AI73" s="127">
        <v>0</v>
      </c>
      <c r="AJ73" s="127">
        <v>0</v>
      </c>
      <c r="AK73" s="127">
        <v>0</v>
      </c>
      <c r="AL73" s="127">
        <v>0</v>
      </c>
      <c r="AM73" s="127">
        <v>0</v>
      </c>
      <c r="AN73" s="127">
        <v>0</v>
      </c>
      <c r="AO73" s="127">
        <v>0</v>
      </c>
      <c r="AP73" s="127">
        <v>0</v>
      </c>
      <c r="AQ73" s="127">
        <v>0</v>
      </c>
      <c r="AR73" s="127">
        <v>0</v>
      </c>
      <c r="AS73" s="127">
        <v>0</v>
      </c>
      <c r="AT73" s="127">
        <v>0</v>
      </c>
      <c r="AU73" s="127">
        <v>0</v>
      </c>
      <c r="AV73" s="127">
        <v>0</v>
      </c>
    </row>
    <row r="74" spans="1:48" ht="56.25" x14ac:dyDescent="0.25">
      <c r="A74" s="164" t="s">
        <v>599</v>
      </c>
      <c r="B74" s="88" t="str">
        <f>'1'!B70</f>
        <v>Реконструкция КТП-239 г. Калининград, ул. Верхние поля, 6 для увеличения разрешенной мощности до 0,9 МВт</v>
      </c>
      <c r="C74" s="165" t="s">
        <v>602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0</v>
      </c>
      <c r="T74" s="132">
        <v>0</v>
      </c>
      <c r="U74" s="127">
        <v>0</v>
      </c>
      <c r="V74" s="127">
        <v>0</v>
      </c>
      <c r="W74" s="127">
        <v>0</v>
      </c>
      <c r="X74" s="127">
        <v>0</v>
      </c>
      <c r="Y74" s="127">
        <v>0</v>
      </c>
      <c r="Z74" s="127">
        <v>0</v>
      </c>
      <c r="AA74" s="127">
        <v>0</v>
      </c>
      <c r="AB74" s="127">
        <v>0</v>
      </c>
      <c r="AC74" s="127">
        <v>0</v>
      </c>
      <c r="AD74" s="127">
        <v>0</v>
      </c>
      <c r="AE74" s="127">
        <v>0</v>
      </c>
      <c r="AF74" s="127">
        <v>0</v>
      </c>
      <c r="AG74" s="127">
        <v>0</v>
      </c>
      <c r="AH74" s="127">
        <v>0</v>
      </c>
      <c r="AI74" s="127">
        <v>0</v>
      </c>
      <c r="AJ74" s="127">
        <v>0</v>
      </c>
      <c r="AK74" s="127">
        <v>0</v>
      </c>
      <c r="AL74" s="127">
        <v>0</v>
      </c>
      <c r="AM74" s="127">
        <v>0</v>
      </c>
      <c r="AN74" s="127">
        <v>0</v>
      </c>
      <c r="AO74" s="127">
        <v>0</v>
      </c>
      <c r="AP74" s="127">
        <v>0</v>
      </c>
      <c r="AQ74" s="127">
        <v>0</v>
      </c>
      <c r="AR74" s="127">
        <v>0</v>
      </c>
      <c r="AS74" s="127">
        <v>0</v>
      </c>
      <c r="AT74" s="127">
        <v>0</v>
      </c>
      <c r="AU74" s="127">
        <v>0</v>
      </c>
      <c r="AV74" s="127">
        <v>0</v>
      </c>
    </row>
    <row r="75" spans="1:48" ht="37.5" x14ac:dyDescent="0.25">
      <c r="A75" s="164" t="s">
        <v>600</v>
      </c>
      <c r="B75" s="88" t="str">
        <f>'1'!B71</f>
        <v>Реконструкция ТП 64-4, г. Пионерский, ул. Рабочая, 20 А для увеличения разрешенной мощности до 0,31 МВт</v>
      </c>
      <c r="C75" s="165" t="s">
        <v>603</v>
      </c>
      <c r="D75" s="132">
        <v>0</v>
      </c>
      <c r="E75" s="132">
        <v>0</v>
      </c>
      <c r="F75" s="132">
        <v>0</v>
      </c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0</v>
      </c>
      <c r="M75" s="132">
        <v>0</v>
      </c>
      <c r="N75" s="132">
        <v>0</v>
      </c>
      <c r="O75" s="132">
        <v>0</v>
      </c>
      <c r="P75" s="132">
        <v>0</v>
      </c>
      <c r="Q75" s="132">
        <v>0</v>
      </c>
      <c r="R75" s="132">
        <v>0</v>
      </c>
      <c r="S75" s="132">
        <v>0</v>
      </c>
      <c r="T75" s="132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27">
        <v>0</v>
      </c>
      <c r="AF75" s="127">
        <v>0</v>
      </c>
      <c r="AG75" s="127">
        <v>0</v>
      </c>
      <c r="AH75" s="127">
        <v>0</v>
      </c>
      <c r="AI75" s="127">
        <v>0</v>
      </c>
      <c r="AJ75" s="127">
        <v>0</v>
      </c>
      <c r="AK75" s="127">
        <v>0</v>
      </c>
      <c r="AL75" s="127">
        <v>0</v>
      </c>
      <c r="AM75" s="127">
        <v>0</v>
      </c>
      <c r="AN75" s="127">
        <v>0</v>
      </c>
      <c r="AO75" s="127">
        <v>0</v>
      </c>
      <c r="AP75" s="127">
        <v>0</v>
      </c>
      <c r="AQ75" s="127">
        <v>0</v>
      </c>
      <c r="AR75" s="127">
        <v>0</v>
      </c>
      <c r="AS75" s="127">
        <v>0</v>
      </c>
      <c r="AT75" s="127">
        <v>0</v>
      </c>
      <c r="AU75" s="127">
        <v>0</v>
      </c>
      <c r="AV75" s="127">
        <v>0</v>
      </c>
    </row>
    <row r="76" spans="1:48" ht="48" customHeight="1" x14ac:dyDescent="0.25">
      <c r="A76" s="164" t="s">
        <v>601</v>
      </c>
      <c r="B76" s="88" t="str">
        <f>'1'!B72</f>
        <v>Реконструкция ТП 181-02, Багратионовский район, пос. Ветрово для увеличения разрешенной мощности до 0,23 МВт</v>
      </c>
      <c r="C76" s="165" t="s">
        <v>604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>
        <v>0</v>
      </c>
      <c r="AA76" s="127">
        <v>0</v>
      </c>
      <c r="AB76" s="127">
        <v>0</v>
      </c>
      <c r="AC76" s="127">
        <v>0</v>
      </c>
      <c r="AD76" s="127">
        <v>0</v>
      </c>
      <c r="AE76" s="127">
        <v>0</v>
      </c>
      <c r="AF76" s="127">
        <v>0</v>
      </c>
      <c r="AG76" s="127">
        <v>0</v>
      </c>
      <c r="AH76" s="127">
        <v>0</v>
      </c>
      <c r="AI76" s="127">
        <v>0</v>
      </c>
      <c r="AJ76" s="127">
        <v>0</v>
      </c>
      <c r="AK76" s="127">
        <v>0</v>
      </c>
      <c r="AL76" s="127">
        <v>0</v>
      </c>
      <c r="AM76" s="127">
        <v>0</v>
      </c>
      <c r="AN76" s="127">
        <v>0</v>
      </c>
      <c r="AO76" s="127">
        <v>0</v>
      </c>
      <c r="AP76" s="127">
        <v>0</v>
      </c>
      <c r="AQ76" s="127">
        <v>0</v>
      </c>
      <c r="AR76" s="127">
        <v>0</v>
      </c>
      <c r="AS76" s="127">
        <v>0</v>
      </c>
      <c r="AT76" s="127">
        <v>0</v>
      </c>
      <c r="AU76" s="127">
        <v>0</v>
      </c>
      <c r="AV76" s="127">
        <v>0</v>
      </c>
    </row>
    <row r="77" spans="1:48" s="41" customFormat="1" ht="37.5" x14ac:dyDescent="0.25">
      <c r="A77" s="164" t="s">
        <v>623</v>
      </c>
      <c r="B77" s="88" t="s">
        <v>644</v>
      </c>
      <c r="C77" s="165" t="s">
        <v>631</v>
      </c>
      <c r="D77" s="127">
        <v>0</v>
      </c>
      <c r="E77" s="127">
        <v>0</v>
      </c>
      <c r="F77" s="127">
        <v>0</v>
      </c>
      <c r="G77" s="127">
        <f>0.8127187-0.59864</f>
        <v>0.21407870000000007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f>0.3519-0.2019</f>
        <v>0.15</v>
      </c>
      <c r="U77" s="127">
        <v>0</v>
      </c>
      <c r="V77" s="127">
        <v>0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127">
        <v>0</v>
      </c>
      <c r="AC77" s="127">
        <v>0</v>
      </c>
      <c r="AD77" s="127">
        <v>0</v>
      </c>
      <c r="AE77" s="127">
        <v>0</v>
      </c>
      <c r="AF77" s="127">
        <v>0</v>
      </c>
      <c r="AG77" s="127">
        <v>0</v>
      </c>
      <c r="AH77" s="127">
        <v>0</v>
      </c>
      <c r="AI77" s="127">
        <v>0</v>
      </c>
      <c r="AJ77" s="127">
        <v>0</v>
      </c>
      <c r="AK77" s="127">
        <v>0</v>
      </c>
      <c r="AL77" s="127">
        <v>0</v>
      </c>
      <c r="AM77" s="127">
        <v>0</v>
      </c>
      <c r="AN77" s="127">
        <v>0</v>
      </c>
      <c r="AO77" s="127">
        <v>0</v>
      </c>
      <c r="AP77" s="127">
        <v>0</v>
      </c>
      <c r="AQ77" s="127">
        <v>0</v>
      </c>
      <c r="AR77" s="127">
        <v>0</v>
      </c>
      <c r="AS77" s="127">
        <v>0</v>
      </c>
      <c r="AT77" s="127">
        <v>0</v>
      </c>
    </row>
    <row r="78" spans="1:48" s="41" customFormat="1" ht="37.5" x14ac:dyDescent="0.25">
      <c r="A78" s="164" t="s">
        <v>624</v>
      </c>
      <c r="B78" s="88" t="s">
        <v>641</v>
      </c>
      <c r="C78" s="165" t="s">
        <v>632</v>
      </c>
      <c r="D78" s="127">
        <v>0</v>
      </c>
      <c r="E78" s="127">
        <v>0</v>
      </c>
      <c r="F78" s="127">
        <v>0</v>
      </c>
      <c r="G78" s="127">
        <f>1.323-0.50625</f>
        <v>0.81674999999999998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f>1.27-0.486</f>
        <v>0.78400000000000003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7">
        <v>0</v>
      </c>
      <c r="AF78" s="127">
        <v>0</v>
      </c>
      <c r="AG78" s="127">
        <v>0</v>
      </c>
      <c r="AH78" s="127">
        <v>0</v>
      </c>
      <c r="AI78" s="127">
        <v>0</v>
      </c>
      <c r="AJ78" s="127">
        <v>0</v>
      </c>
      <c r="AK78" s="127">
        <v>0</v>
      </c>
      <c r="AL78" s="127">
        <v>0</v>
      </c>
      <c r="AM78" s="127">
        <v>0</v>
      </c>
      <c r="AN78" s="127">
        <v>0</v>
      </c>
      <c r="AO78" s="127">
        <v>0</v>
      </c>
      <c r="AP78" s="127">
        <v>0</v>
      </c>
      <c r="AQ78" s="127">
        <v>0</v>
      </c>
      <c r="AR78" s="127">
        <v>0</v>
      </c>
      <c r="AS78" s="127">
        <v>0</v>
      </c>
      <c r="AT78" s="127">
        <v>0</v>
      </c>
    </row>
    <row r="79" spans="1:48" s="41" customFormat="1" ht="37.5" x14ac:dyDescent="0.25">
      <c r="A79" s="164" t="s">
        <v>625</v>
      </c>
      <c r="B79" s="88" t="s">
        <v>639</v>
      </c>
      <c r="C79" s="165" t="s">
        <v>633</v>
      </c>
      <c r="D79" s="127">
        <v>0</v>
      </c>
      <c r="E79" s="127">
        <v>0</v>
      </c>
      <c r="F79" s="127">
        <f>2.15054-0.537635</f>
        <v>1.612905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f>2-0.5</f>
        <v>1.5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0</v>
      </c>
      <c r="AA79" s="127">
        <v>0</v>
      </c>
      <c r="AB79" s="127">
        <v>0</v>
      </c>
      <c r="AC79" s="127">
        <v>0</v>
      </c>
      <c r="AD79" s="127">
        <v>0</v>
      </c>
      <c r="AE79" s="127">
        <v>0</v>
      </c>
      <c r="AF79" s="127">
        <v>0</v>
      </c>
      <c r="AG79" s="127">
        <v>0</v>
      </c>
      <c r="AH79" s="127">
        <v>0</v>
      </c>
      <c r="AI79" s="127">
        <v>0</v>
      </c>
      <c r="AJ79" s="127">
        <v>0</v>
      </c>
      <c r="AK79" s="127">
        <v>0</v>
      </c>
      <c r="AL79" s="127">
        <v>0</v>
      </c>
      <c r="AM79" s="127">
        <v>0</v>
      </c>
      <c r="AN79" s="127">
        <v>0</v>
      </c>
      <c r="AO79" s="127">
        <v>0</v>
      </c>
      <c r="AP79" s="127">
        <v>0</v>
      </c>
      <c r="AQ79" s="127">
        <v>0</v>
      </c>
      <c r="AR79" s="127">
        <v>0</v>
      </c>
      <c r="AS79" s="127">
        <v>0</v>
      </c>
      <c r="AT79" s="127">
        <v>0</v>
      </c>
    </row>
    <row r="80" spans="1:48" s="41" customFormat="1" ht="37.5" x14ac:dyDescent="0.25">
      <c r="A80" s="164" t="s">
        <v>626</v>
      </c>
      <c r="B80" s="88" t="s">
        <v>645</v>
      </c>
      <c r="C80" s="165" t="s">
        <v>634</v>
      </c>
      <c r="D80" s="127">
        <v>0</v>
      </c>
      <c r="E80" s="127">
        <v>0</v>
      </c>
      <c r="F80" s="127">
        <f>0.504895-0.400729</f>
        <v>0.10416599999999998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f>0.4847-0.3847</f>
        <v>0.10000000000000003</v>
      </c>
      <c r="U80" s="127">
        <v>0</v>
      </c>
      <c r="V80" s="127">
        <v>0</v>
      </c>
      <c r="W80" s="127">
        <v>0</v>
      </c>
      <c r="X80" s="127">
        <v>0</v>
      </c>
      <c r="Y80" s="127">
        <v>0</v>
      </c>
      <c r="Z80" s="127">
        <v>0</v>
      </c>
      <c r="AA80" s="127">
        <v>0</v>
      </c>
      <c r="AB80" s="127">
        <v>0</v>
      </c>
      <c r="AC80" s="127">
        <v>0</v>
      </c>
      <c r="AD80" s="127">
        <v>0</v>
      </c>
      <c r="AE80" s="127">
        <v>0</v>
      </c>
      <c r="AF80" s="127">
        <v>0</v>
      </c>
      <c r="AG80" s="127">
        <v>0</v>
      </c>
      <c r="AH80" s="127">
        <v>0</v>
      </c>
      <c r="AI80" s="127">
        <v>0</v>
      </c>
      <c r="AJ80" s="127">
        <v>0</v>
      </c>
      <c r="AK80" s="127">
        <v>0</v>
      </c>
      <c r="AL80" s="127">
        <v>0</v>
      </c>
      <c r="AM80" s="127">
        <v>0</v>
      </c>
      <c r="AN80" s="127">
        <v>0</v>
      </c>
      <c r="AO80" s="127">
        <v>0</v>
      </c>
      <c r="AP80" s="127">
        <v>0</v>
      </c>
      <c r="AQ80" s="127">
        <v>0</v>
      </c>
      <c r="AR80" s="127">
        <v>0</v>
      </c>
      <c r="AS80" s="127">
        <v>0</v>
      </c>
      <c r="AT80" s="127">
        <v>0</v>
      </c>
    </row>
    <row r="81" spans="1:48" s="41" customFormat="1" ht="56.25" x14ac:dyDescent="0.25">
      <c r="A81" s="164" t="s">
        <v>627</v>
      </c>
      <c r="B81" s="88" t="s">
        <v>642</v>
      </c>
      <c r="C81" s="165" t="s">
        <v>635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0</v>
      </c>
      <c r="AA81" s="127">
        <v>0</v>
      </c>
      <c r="AB81" s="127">
        <v>0</v>
      </c>
      <c r="AC81" s="127">
        <v>0</v>
      </c>
      <c r="AD81" s="127">
        <v>0</v>
      </c>
      <c r="AE81" s="127">
        <v>0</v>
      </c>
      <c r="AF81" s="127">
        <v>0</v>
      </c>
      <c r="AG81" s="127">
        <v>0</v>
      </c>
      <c r="AH81" s="127">
        <v>0</v>
      </c>
      <c r="AI81" s="127">
        <v>0</v>
      </c>
      <c r="AJ81" s="127">
        <v>0</v>
      </c>
      <c r="AK81" s="127">
        <v>0</v>
      </c>
      <c r="AL81" s="127">
        <v>0</v>
      </c>
      <c r="AM81" s="127">
        <v>0</v>
      </c>
      <c r="AN81" s="127">
        <v>0</v>
      </c>
      <c r="AO81" s="127">
        <v>0</v>
      </c>
      <c r="AP81" s="127">
        <v>0</v>
      </c>
      <c r="AQ81" s="127">
        <v>0</v>
      </c>
      <c r="AR81" s="127">
        <v>0</v>
      </c>
      <c r="AS81" s="127">
        <v>0</v>
      </c>
      <c r="AT81" s="127">
        <v>0</v>
      </c>
    </row>
    <row r="82" spans="1:48" s="41" customFormat="1" ht="56.25" x14ac:dyDescent="0.25">
      <c r="A82" s="164" t="s">
        <v>628</v>
      </c>
      <c r="B82" s="88" t="s">
        <v>643</v>
      </c>
      <c r="C82" s="165" t="s">
        <v>636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7">
        <v>0</v>
      </c>
      <c r="W82" s="127">
        <v>0</v>
      </c>
      <c r="X82" s="127">
        <v>0</v>
      </c>
      <c r="Y82" s="127">
        <v>0</v>
      </c>
      <c r="Z82" s="127">
        <v>0</v>
      </c>
      <c r="AA82" s="127">
        <v>0</v>
      </c>
      <c r="AB82" s="127">
        <v>0</v>
      </c>
      <c r="AC82" s="127">
        <v>0</v>
      </c>
      <c r="AD82" s="127">
        <v>0</v>
      </c>
      <c r="AE82" s="127">
        <v>0</v>
      </c>
      <c r="AF82" s="127">
        <v>0</v>
      </c>
      <c r="AG82" s="127">
        <v>0</v>
      </c>
      <c r="AH82" s="127">
        <v>0</v>
      </c>
      <c r="AI82" s="127">
        <v>0</v>
      </c>
      <c r="AJ82" s="127">
        <v>0</v>
      </c>
      <c r="AK82" s="127">
        <v>0</v>
      </c>
      <c r="AL82" s="127">
        <v>0</v>
      </c>
      <c r="AM82" s="127">
        <v>0</v>
      </c>
      <c r="AN82" s="127">
        <v>0</v>
      </c>
      <c r="AO82" s="127">
        <v>0</v>
      </c>
      <c r="AP82" s="127">
        <v>0</v>
      </c>
      <c r="AQ82" s="127">
        <v>0</v>
      </c>
      <c r="AR82" s="127">
        <v>0</v>
      </c>
      <c r="AS82" s="127">
        <v>0</v>
      </c>
      <c r="AT82" s="127">
        <v>0</v>
      </c>
    </row>
    <row r="83" spans="1:48" s="41" customFormat="1" ht="37.5" x14ac:dyDescent="0.25">
      <c r="A83" s="164" t="s">
        <v>629</v>
      </c>
      <c r="B83" s="88" t="s">
        <v>640</v>
      </c>
      <c r="C83" s="165" t="s">
        <v>637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  <c r="Z83" s="127">
        <v>0</v>
      </c>
      <c r="AA83" s="127">
        <v>0</v>
      </c>
      <c r="AB83" s="127">
        <v>0</v>
      </c>
      <c r="AC83" s="127">
        <v>0</v>
      </c>
      <c r="AD83" s="127">
        <v>0</v>
      </c>
      <c r="AE83" s="127">
        <v>0</v>
      </c>
      <c r="AF83" s="127">
        <v>0</v>
      </c>
      <c r="AG83" s="127">
        <v>0</v>
      </c>
      <c r="AH83" s="127">
        <v>0</v>
      </c>
      <c r="AI83" s="127">
        <v>0</v>
      </c>
      <c r="AJ83" s="127">
        <v>0</v>
      </c>
      <c r="AK83" s="127">
        <v>0</v>
      </c>
      <c r="AL83" s="127">
        <v>0</v>
      </c>
      <c r="AM83" s="127">
        <v>0</v>
      </c>
      <c r="AN83" s="127">
        <v>0</v>
      </c>
      <c r="AO83" s="127">
        <v>0</v>
      </c>
      <c r="AP83" s="127">
        <v>0</v>
      </c>
      <c r="AQ83" s="127">
        <v>0</v>
      </c>
      <c r="AR83" s="127">
        <v>0</v>
      </c>
      <c r="AS83" s="127">
        <v>0</v>
      </c>
      <c r="AT83" s="127">
        <v>0</v>
      </c>
    </row>
    <row r="84" spans="1:48" s="41" customFormat="1" ht="37.5" x14ac:dyDescent="0.25">
      <c r="A84" s="164" t="s">
        <v>630</v>
      </c>
      <c r="B84" s="88" t="s">
        <v>646</v>
      </c>
      <c r="C84" s="165" t="s">
        <v>638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  <c r="V84" s="127">
        <v>0</v>
      </c>
      <c r="W84" s="127">
        <v>0</v>
      </c>
      <c r="X84" s="127">
        <v>0</v>
      </c>
      <c r="Y84" s="127">
        <v>0</v>
      </c>
      <c r="Z84" s="127">
        <v>0</v>
      </c>
      <c r="AA84" s="127">
        <v>0</v>
      </c>
      <c r="AB84" s="127">
        <v>0</v>
      </c>
      <c r="AC84" s="127">
        <v>0</v>
      </c>
      <c r="AD84" s="127">
        <v>0</v>
      </c>
      <c r="AE84" s="127">
        <v>0</v>
      </c>
      <c r="AF84" s="127">
        <v>0</v>
      </c>
      <c r="AG84" s="127">
        <v>0</v>
      </c>
      <c r="AH84" s="127">
        <v>0</v>
      </c>
      <c r="AI84" s="127">
        <v>0</v>
      </c>
      <c r="AJ84" s="127">
        <v>0</v>
      </c>
      <c r="AK84" s="127">
        <v>0</v>
      </c>
      <c r="AL84" s="127">
        <v>0</v>
      </c>
      <c r="AM84" s="127">
        <v>0</v>
      </c>
      <c r="AN84" s="127">
        <v>0</v>
      </c>
      <c r="AO84" s="127">
        <v>0</v>
      </c>
      <c r="AP84" s="127">
        <v>0</v>
      </c>
      <c r="AQ84" s="127">
        <v>0</v>
      </c>
      <c r="AR84" s="127">
        <v>0</v>
      </c>
      <c r="AS84" s="127">
        <v>0</v>
      </c>
      <c r="AT84" s="127">
        <v>0</v>
      </c>
    </row>
    <row r="85" spans="1:48" ht="30" x14ac:dyDescent="0.25">
      <c r="A85" s="54" t="s">
        <v>22</v>
      </c>
      <c r="B85" s="7" t="s">
        <v>83</v>
      </c>
      <c r="C85" s="13" t="s">
        <v>113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</row>
    <row r="86" spans="1:48" ht="37.5" x14ac:dyDescent="0.25">
      <c r="A86" s="168" t="s">
        <v>22</v>
      </c>
      <c r="B86" s="92" t="s">
        <v>574</v>
      </c>
      <c r="C86" s="136" t="s">
        <v>502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</row>
    <row r="87" spans="1:48" ht="30" x14ac:dyDescent="0.25">
      <c r="A87" s="54" t="s">
        <v>7</v>
      </c>
      <c r="B87" s="7" t="s">
        <v>84</v>
      </c>
      <c r="C87" s="8" t="s">
        <v>113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</row>
    <row r="88" spans="1:48" ht="18.75" x14ac:dyDescent="0.25">
      <c r="A88" s="6" t="s">
        <v>27</v>
      </c>
      <c r="B88" s="7" t="s">
        <v>85</v>
      </c>
      <c r="C88" s="8" t="s">
        <v>113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</row>
    <row r="89" spans="1:48" ht="30" x14ac:dyDescent="0.25">
      <c r="A89" s="6" t="s">
        <v>35</v>
      </c>
      <c r="B89" s="7" t="s">
        <v>86</v>
      </c>
      <c r="C89" s="8" t="s">
        <v>113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</row>
    <row r="90" spans="1:48" ht="30" x14ac:dyDescent="0.25">
      <c r="A90" s="54" t="s">
        <v>8</v>
      </c>
      <c r="B90" s="7" t="s">
        <v>92</v>
      </c>
      <c r="C90" s="8" t="s">
        <v>113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</row>
    <row r="91" spans="1:48" ht="30" x14ac:dyDescent="0.25">
      <c r="A91" s="6" t="s">
        <v>24</v>
      </c>
      <c r="B91" s="7" t="s">
        <v>93</v>
      </c>
      <c r="C91" s="8" t="s">
        <v>113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</row>
    <row r="92" spans="1:48" ht="30" x14ac:dyDescent="0.25">
      <c r="A92" s="54" t="s">
        <v>25</v>
      </c>
      <c r="B92" s="7" t="s">
        <v>94</v>
      </c>
      <c r="C92" s="13" t="s">
        <v>113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</row>
    <row r="93" spans="1:48" ht="18.75" x14ac:dyDescent="0.25">
      <c r="A93" s="6" t="s">
        <v>26</v>
      </c>
      <c r="B93" s="7" t="s">
        <v>95</v>
      </c>
      <c r="C93" s="8" t="s">
        <v>113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</row>
    <row r="94" spans="1:48" ht="30" x14ac:dyDescent="0.25">
      <c r="A94" s="6" t="s">
        <v>87</v>
      </c>
      <c r="B94" s="7" t="s">
        <v>96</v>
      </c>
      <c r="C94" s="8" t="s">
        <v>113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</row>
    <row r="95" spans="1:48" ht="30" x14ac:dyDescent="0.25">
      <c r="A95" s="6" t="s">
        <v>88</v>
      </c>
      <c r="B95" s="7" t="s">
        <v>97</v>
      </c>
      <c r="C95" s="8" t="s">
        <v>113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</row>
    <row r="96" spans="1:48" ht="30" x14ac:dyDescent="0.25">
      <c r="A96" s="6" t="s">
        <v>89</v>
      </c>
      <c r="B96" s="7" t="s">
        <v>98</v>
      </c>
      <c r="C96" s="8" t="s">
        <v>113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</row>
    <row r="97" spans="1:48" ht="30" x14ac:dyDescent="0.25">
      <c r="A97" s="6" t="s">
        <v>90</v>
      </c>
      <c r="B97" s="7" t="s">
        <v>99</v>
      </c>
      <c r="C97" s="8" t="s">
        <v>113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</row>
    <row r="98" spans="1:48" ht="30" x14ac:dyDescent="0.25">
      <c r="A98" s="6" t="s">
        <v>91</v>
      </c>
      <c r="B98" s="7" t="s">
        <v>100</v>
      </c>
      <c r="C98" s="8" t="s">
        <v>113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</row>
    <row r="99" spans="1:48" ht="30" x14ac:dyDescent="0.25">
      <c r="A99" s="6" t="s">
        <v>17</v>
      </c>
      <c r="B99" s="7" t="s">
        <v>102</v>
      </c>
      <c r="C99" s="8" t="s">
        <v>113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</row>
    <row r="100" spans="1:48" ht="18.75" x14ac:dyDescent="0.25">
      <c r="A100" s="6" t="s">
        <v>101</v>
      </c>
      <c r="B100" s="7" t="s">
        <v>103</v>
      </c>
      <c r="C100" s="8" t="s">
        <v>113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</row>
    <row r="101" spans="1:48" ht="30" x14ac:dyDescent="0.25">
      <c r="A101" s="39" t="s">
        <v>118</v>
      </c>
      <c r="B101" s="7" t="s">
        <v>117</v>
      </c>
      <c r="C101" s="13" t="s">
        <v>113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</row>
    <row r="102" spans="1:48" ht="45" x14ac:dyDescent="0.25">
      <c r="A102" s="54" t="s">
        <v>9</v>
      </c>
      <c r="B102" s="7" t="s">
        <v>104</v>
      </c>
      <c r="C102" s="13" t="s">
        <v>113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</row>
    <row r="103" spans="1:48" ht="30" x14ac:dyDescent="0.25">
      <c r="A103" s="54" t="s">
        <v>10</v>
      </c>
      <c r="B103" s="7" t="s">
        <v>105</v>
      </c>
      <c r="C103" s="13" t="s">
        <v>113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</row>
    <row r="104" spans="1:48" ht="30" x14ac:dyDescent="0.25">
      <c r="A104" s="54" t="s">
        <v>11</v>
      </c>
      <c r="B104" s="7" t="s">
        <v>106</v>
      </c>
      <c r="C104" s="13" t="s">
        <v>113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</row>
    <row r="105" spans="1:48" ht="30" x14ac:dyDescent="0.25">
      <c r="A105" s="54" t="s">
        <v>36</v>
      </c>
      <c r="B105" s="7" t="s">
        <v>107</v>
      </c>
      <c r="C105" s="13" t="s">
        <v>113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</row>
    <row r="106" spans="1:48" ht="30" x14ac:dyDescent="0.25">
      <c r="A106" s="54" t="s">
        <v>29</v>
      </c>
      <c r="B106" s="7" t="s">
        <v>108</v>
      </c>
      <c r="C106" s="13" t="s">
        <v>113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40">
        <v>0</v>
      </c>
      <c r="AN106" s="40">
        <v>0</v>
      </c>
      <c r="AO106" s="40">
        <v>0</v>
      </c>
      <c r="AP106" s="40">
        <v>0</v>
      </c>
      <c r="AQ106" s="40">
        <v>0</v>
      </c>
      <c r="AR106" s="40">
        <v>0</v>
      </c>
      <c r="AS106" s="40">
        <v>0</v>
      </c>
      <c r="AT106" s="40">
        <v>0</v>
      </c>
      <c r="AU106" s="40">
        <v>0</v>
      </c>
      <c r="AV106" s="40">
        <v>0</v>
      </c>
    </row>
    <row r="107" spans="1:48" ht="18.75" x14ac:dyDescent="0.25">
      <c r="A107" s="77" t="s">
        <v>487</v>
      </c>
      <c r="B107" s="42" t="e">
        <f>'1'!#REF!</f>
        <v>#REF!</v>
      </c>
      <c r="C107" s="125" t="s">
        <v>488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40">
        <v>0</v>
      </c>
      <c r="AQ107" s="40">
        <v>0</v>
      </c>
      <c r="AR107" s="40">
        <v>0</v>
      </c>
      <c r="AS107" s="40">
        <v>0</v>
      </c>
      <c r="AT107" s="40">
        <v>0</v>
      </c>
      <c r="AU107" s="40">
        <v>0</v>
      </c>
      <c r="AV107" s="40">
        <v>0</v>
      </c>
    </row>
    <row r="108" spans="1:48" ht="18.75" x14ac:dyDescent="0.25">
      <c r="A108" s="77" t="s">
        <v>489</v>
      </c>
      <c r="B108" s="42" t="e">
        <f>'1'!#REF!</f>
        <v>#REF!</v>
      </c>
      <c r="C108" s="125" t="s">
        <v>490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  <c r="AP108" s="40">
        <v>0</v>
      </c>
      <c r="AQ108" s="40">
        <v>0</v>
      </c>
      <c r="AR108" s="40">
        <v>0</v>
      </c>
      <c r="AS108" s="40">
        <v>0</v>
      </c>
      <c r="AT108" s="40">
        <v>0</v>
      </c>
      <c r="AU108" s="40">
        <v>0</v>
      </c>
      <c r="AV108" s="40">
        <v>0</v>
      </c>
    </row>
    <row r="109" spans="1:48" ht="18.75" x14ac:dyDescent="0.25">
      <c r="A109" s="55" t="s">
        <v>37</v>
      </c>
      <c r="B109" s="42" t="str">
        <f>'1'!B95</f>
        <v>Прочие инвестиционные проекты, всего, в том числе:</v>
      </c>
      <c r="C109" s="56" t="s">
        <v>113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7">
        <v>0</v>
      </c>
      <c r="T109" s="57">
        <v>0</v>
      </c>
      <c r="U109" s="57">
        <v>0</v>
      </c>
      <c r="V109" s="57">
        <v>0</v>
      </c>
      <c r="W109" s="57">
        <v>0</v>
      </c>
      <c r="X109" s="57">
        <v>0</v>
      </c>
      <c r="Y109" s="57">
        <v>0</v>
      </c>
      <c r="Z109" s="57">
        <v>0</v>
      </c>
      <c r="AA109" s="57">
        <v>0</v>
      </c>
      <c r="AB109" s="57">
        <v>0</v>
      </c>
      <c r="AC109" s="57">
        <v>0</v>
      </c>
      <c r="AD109" s="57">
        <v>0</v>
      </c>
      <c r="AE109" s="57">
        <v>0</v>
      </c>
      <c r="AF109" s="57">
        <v>0</v>
      </c>
      <c r="AG109" s="57">
        <v>0</v>
      </c>
      <c r="AH109" s="57">
        <v>0</v>
      </c>
      <c r="AI109" s="57">
        <v>0</v>
      </c>
      <c r="AJ109" s="57">
        <v>0</v>
      </c>
      <c r="AK109" s="57">
        <v>0</v>
      </c>
      <c r="AL109" s="57">
        <v>0</v>
      </c>
      <c r="AM109" s="57">
        <v>0</v>
      </c>
      <c r="AN109" s="57">
        <v>0</v>
      </c>
      <c r="AO109" s="57">
        <v>0</v>
      </c>
      <c r="AP109" s="57">
        <v>0</v>
      </c>
      <c r="AQ109" s="57">
        <v>0</v>
      </c>
      <c r="AR109" s="57">
        <v>0</v>
      </c>
      <c r="AS109" s="57">
        <v>0</v>
      </c>
      <c r="AT109" s="57">
        <v>0</v>
      </c>
      <c r="AU109" s="57">
        <v>0</v>
      </c>
      <c r="AV109" s="57">
        <v>0</v>
      </c>
    </row>
    <row r="110" spans="1:48" s="187" customFormat="1" ht="18.75" x14ac:dyDescent="0.25">
      <c r="A110" s="184" t="s">
        <v>486</v>
      </c>
      <c r="B110" s="42" t="e">
        <f>'1'!#REF!</f>
        <v>#REF!</v>
      </c>
      <c r="C110" s="185" t="s">
        <v>491</v>
      </c>
      <c r="D110" s="186">
        <v>0</v>
      </c>
      <c r="E110" s="186">
        <v>0</v>
      </c>
      <c r="F110" s="186">
        <v>0</v>
      </c>
      <c r="G110" s="186">
        <v>0</v>
      </c>
      <c r="H110" s="186">
        <v>0</v>
      </c>
      <c r="I110" s="186">
        <v>0</v>
      </c>
      <c r="J110" s="186">
        <v>0</v>
      </c>
      <c r="K110" s="186">
        <v>0</v>
      </c>
      <c r="L110" s="186">
        <v>0</v>
      </c>
      <c r="M110" s="186">
        <v>0</v>
      </c>
      <c r="N110" s="186">
        <v>0</v>
      </c>
      <c r="O110" s="186">
        <v>0</v>
      </c>
      <c r="P110" s="186">
        <v>0</v>
      </c>
      <c r="Q110" s="186">
        <v>0</v>
      </c>
      <c r="R110" s="186">
        <v>0</v>
      </c>
      <c r="S110" s="186">
        <v>0</v>
      </c>
      <c r="T110" s="186">
        <v>0</v>
      </c>
      <c r="U110" s="186">
        <v>0</v>
      </c>
      <c r="V110" s="186">
        <v>0</v>
      </c>
      <c r="W110" s="186">
        <v>0</v>
      </c>
      <c r="X110" s="186">
        <v>0</v>
      </c>
      <c r="Y110" s="186">
        <v>0</v>
      </c>
      <c r="Z110" s="186">
        <v>0</v>
      </c>
      <c r="AA110" s="186">
        <v>0</v>
      </c>
      <c r="AB110" s="186">
        <v>0</v>
      </c>
      <c r="AC110" s="186">
        <v>0</v>
      </c>
      <c r="AD110" s="186">
        <v>0</v>
      </c>
      <c r="AE110" s="186">
        <v>0</v>
      </c>
      <c r="AF110" s="186">
        <v>0</v>
      </c>
      <c r="AG110" s="186">
        <v>0</v>
      </c>
      <c r="AH110" s="186">
        <v>0</v>
      </c>
      <c r="AI110" s="186">
        <v>0</v>
      </c>
      <c r="AJ110" s="186">
        <v>0</v>
      </c>
      <c r="AK110" s="186">
        <v>0</v>
      </c>
      <c r="AL110" s="186">
        <v>0</v>
      </c>
      <c r="AM110" s="186">
        <v>0</v>
      </c>
      <c r="AN110" s="186">
        <v>0</v>
      </c>
      <c r="AO110" s="186">
        <v>0</v>
      </c>
      <c r="AP110" s="186">
        <v>0</v>
      </c>
      <c r="AQ110" s="186">
        <v>0</v>
      </c>
      <c r="AR110" s="186">
        <v>0</v>
      </c>
      <c r="AS110" s="186">
        <v>0</v>
      </c>
      <c r="AT110" s="186">
        <v>0</v>
      </c>
      <c r="AU110" s="186">
        <v>0</v>
      </c>
      <c r="AV110" s="186">
        <v>0</v>
      </c>
    </row>
    <row r="111" spans="1:48" s="187" customFormat="1" ht="18.75" x14ac:dyDescent="0.25">
      <c r="A111" s="77" t="s">
        <v>518</v>
      </c>
      <c r="B111" s="42" t="e">
        <f>'1'!#REF!</f>
        <v>#REF!</v>
      </c>
      <c r="C111" s="125" t="s">
        <v>520</v>
      </c>
      <c r="D111" s="188">
        <v>0</v>
      </c>
      <c r="E111" s="189">
        <v>0</v>
      </c>
      <c r="F111" s="189">
        <v>0</v>
      </c>
      <c r="G111" s="189">
        <v>0</v>
      </c>
      <c r="H111" s="189">
        <v>0</v>
      </c>
      <c r="I111" s="189">
        <v>0</v>
      </c>
      <c r="J111" s="189">
        <v>0</v>
      </c>
      <c r="K111" s="189">
        <v>0</v>
      </c>
      <c r="L111" s="189">
        <v>0</v>
      </c>
      <c r="M111" s="189">
        <v>0</v>
      </c>
      <c r="N111" s="189">
        <v>0</v>
      </c>
      <c r="O111" s="189">
        <v>0</v>
      </c>
      <c r="P111" s="189">
        <v>0</v>
      </c>
      <c r="Q111" s="189">
        <v>0</v>
      </c>
      <c r="R111" s="189">
        <v>0</v>
      </c>
      <c r="S111" s="189">
        <v>0</v>
      </c>
      <c r="T111" s="189">
        <v>0</v>
      </c>
      <c r="U111" s="189">
        <v>0</v>
      </c>
      <c r="V111" s="189">
        <v>0</v>
      </c>
      <c r="W111" s="189">
        <v>0</v>
      </c>
      <c r="X111" s="189">
        <v>0</v>
      </c>
      <c r="Y111" s="189">
        <v>0</v>
      </c>
      <c r="Z111" s="189">
        <v>0</v>
      </c>
      <c r="AA111" s="189">
        <v>0</v>
      </c>
      <c r="AB111" s="189">
        <v>0</v>
      </c>
      <c r="AC111" s="189">
        <v>0</v>
      </c>
      <c r="AD111" s="189">
        <v>0</v>
      </c>
      <c r="AE111" s="189">
        <v>0</v>
      </c>
      <c r="AF111" s="189">
        <v>0</v>
      </c>
      <c r="AG111" s="189">
        <v>0</v>
      </c>
      <c r="AH111" s="189">
        <v>0</v>
      </c>
      <c r="AI111" s="189">
        <v>0</v>
      </c>
      <c r="AJ111" s="189">
        <v>0</v>
      </c>
      <c r="AK111" s="189">
        <v>0</v>
      </c>
      <c r="AL111" s="189">
        <v>0</v>
      </c>
      <c r="AM111" s="189">
        <v>0</v>
      </c>
      <c r="AN111" s="189">
        <v>0</v>
      </c>
      <c r="AO111" s="189">
        <v>0</v>
      </c>
      <c r="AP111" s="189">
        <v>0</v>
      </c>
      <c r="AQ111" s="189">
        <v>0</v>
      </c>
      <c r="AR111" s="189">
        <v>0</v>
      </c>
      <c r="AS111" s="189">
        <v>0</v>
      </c>
      <c r="AT111" s="189">
        <v>0</v>
      </c>
      <c r="AU111" s="189">
        <v>0</v>
      </c>
      <c r="AV111" s="189">
        <v>0</v>
      </c>
    </row>
    <row r="112" spans="1:48" s="187" customFormat="1" ht="18.75" x14ac:dyDescent="0.25">
      <c r="A112" s="77" t="s">
        <v>519</v>
      </c>
      <c r="B112" s="42" t="e">
        <f>'1'!#REF!</f>
        <v>#REF!</v>
      </c>
      <c r="C112" s="125" t="s">
        <v>521</v>
      </c>
      <c r="D112" s="188">
        <v>0</v>
      </c>
      <c r="E112" s="189">
        <v>0</v>
      </c>
      <c r="F112" s="189">
        <v>0</v>
      </c>
      <c r="G112" s="189">
        <v>0</v>
      </c>
      <c r="H112" s="189">
        <v>0</v>
      </c>
      <c r="I112" s="189">
        <v>0</v>
      </c>
      <c r="J112" s="189">
        <v>0</v>
      </c>
      <c r="K112" s="189">
        <v>0</v>
      </c>
      <c r="L112" s="189">
        <v>0</v>
      </c>
      <c r="M112" s="189">
        <v>0</v>
      </c>
      <c r="N112" s="189">
        <v>0</v>
      </c>
      <c r="O112" s="189">
        <v>0</v>
      </c>
      <c r="P112" s="189">
        <v>0</v>
      </c>
      <c r="Q112" s="189">
        <v>0</v>
      </c>
      <c r="R112" s="189">
        <v>0</v>
      </c>
      <c r="S112" s="189">
        <v>0</v>
      </c>
      <c r="T112" s="189">
        <v>0</v>
      </c>
      <c r="U112" s="189">
        <v>0</v>
      </c>
      <c r="V112" s="189">
        <v>0</v>
      </c>
      <c r="W112" s="189">
        <v>0</v>
      </c>
      <c r="X112" s="189">
        <v>0</v>
      </c>
      <c r="Y112" s="189">
        <v>0</v>
      </c>
      <c r="Z112" s="189">
        <v>0</v>
      </c>
      <c r="AA112" s="189">
        <v>0</v>
      </c>
      <c r="AB112" s="189">
        <v>0</v>
      </c>
      <c r="AC112" s="189">
        <v>0</v>
      </c>
      <c r="AD112" s="189">
        <v>0</v>
      </c>
      <c r="AE112" s="189">
        <v>0</v>
      </c>
      <c r="AF112" s="189">
        <v>0</v>
      </c>
      <c r="AG112" s="189">
        <v>0</v>
      </c>
      <c r="AH112" s="189">
        <v>0</v>
      </c>
      <c r="AI112" s="189">
        <v>0</v>
      </c>
      <c r="AJ112" s="189">
        <v>0</v>
      </c>
      <c r="AK112" s="189">
        <v>0</v>
      </c>
      <c r="AL112" s="189">
        <v>0</v>
      </c>
      <c r="AM112" s="189">
        <v>0</v>
      </c>
      <c r="AN112" s="189">
        <v>0</v>
      </c>
      <c r="AO112" s="189">
        <v>0</v>
      </c>
      <c r="AP112" s="189">
        <v>0</v>
      </c>
      <c r="AQ112" s="189">
        <v>0</v>
      </c>
      <c r="AR112" s="189">
        <v>0</v>
      </c>
      <c r="AS112" s="189">
        <v>0</v>
      </c>
      <c r="AT112" s="189">
        <v>0</v>
      </c>
      <c r="AU112" s="189">
        <v>0</v>
      </c>
      <c r="AV112" s="189">
        <v>0</v>
      </c>
    </row>
    <row r="113" spans="1:48" s="187" customFormat="1" ht="18.75" x14ac:dyDescent="0.25">
      <c r="A113" s="77" t="s">
        <v>518</v>
      </c>
      <c r="B113" s="42" t="e">
        <f>'1'!#REF!</f>
        <v>#REF!</v>
      </c>
      <c r="C113" s="125" t="s">
        <v>520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0">
        <v>0</v>
      </c>
      <c r="AQ113" s="40">
        <v>0</v>
      </c>
      <c r="AR113" s="40">
        <v>0</v>
      </c>
      <c r="AS113" s="40">
        <v>0</v>
      </c>
      <c r="AT113" s="40">
        <v>0</v>
      </c>
      <c r="AU113" s="40">
        <v>0</v>
      </c>
      <c r="AV113" s="40">
        <v>0</v>
      </c>
    </row>
    <row r="114" spans="1:48" s="187" customFormat="1" ht="18.75" x14ac:dyDescent="0.25">
      <c r="A114" s="77" t="s">
        <v>519</v>
      </c>
      <c r="B114" s="42" t="e">
        <f>'1'!#REF!</f>
        <v>#REF!</v>
      </c>
      <c r="C114" s="125" t="s">
        <v>521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0</v>
      </c>
      <c r="Z114" s="40">
        <v>0</v>
      </c>
      <c r="AA114" s="40">
        <v>0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0">
        <v>0</v>
      </c>
    </row>
    <row r="116" spans="1:48" s="183" customFormat="1" ht="12" x14ac:dyDescent="0.2">
      <c r="A116" s="183" t="s">
        <v>307</v>
      </c>
    </row>
    <row r="117" spans="1:48" s="183" customFormat="1" ht="12" x14ac:dyDescent="0.2">
      <c r="A117" s="183" t="s">
        <v>308</v>
      </c>
    </row>
    <row r="118" spans="1:48" s="183" customFormat="1" ht="12" x14ac:dyDescent="0.2">
      <c r="A118" s="322" t="s">
        <v>420</v>
      </c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</row>
    <row r="119" spans="1:48" s="183" customFormat="1" ht="26.25" customHeight="1" x14ac:dyDescent="0.2">
      <c r="A119" s="322" t="s">
        <v>421</v>
      </c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</row>
  </sheetData>
  <customSheetViews>
    <customSheetView guid="{FC68BDD2-F512-4524-8E29-BBFD503F0B23}" scale="70" fitToPage="1">
      <selection activeCell="E2" sqref="E2"/>
      <pageMargins left="0.70866141732283472" right="0.70866141732283472" top="0.74803149606299213" bottom="0.74803149606299213" header="0.31496062992125984" footer="0.31496062992125984"/>
      <pageSetup paperSize="8" scale="33" fitToHeight="3" orientation="landscape" r:id="rId1"/>
    </customSheetView>
  </customSheetViews>
  <mergeCells count="50">
    <mergeCell ref="A8:AV8"/>
    <mergeCell ref="K2:L2"/>
    <mergeCell ref="M2:N2"/>
    <mergeCell ref="A4:AV4"/>
    <mergeCell ref="A5:AV5"/>
    <mergeCell ref="A6:AV6"/>
    <mergeCell ref="A9:AV9"/>
    <mergeCell ref="A11:A15"/>
    <mergeCell ref="B11:B15"/>
    <mergeCell ref="C11:C15"/>
    <mergeCell ref="D11:AV11"/>
    <mergeCell ref="D12:W12"/>
    <mergeCell ref="X12:AK12"/>
    <mergeCell ref="AL12:AN12"/>
    <mergeCell ref="AO12:AP12"/>
    <mergeCell ref="AQ12:AS12"/>
    <mergeCell ref="AT12:AU12"/>
    <mergeCell ref="D13:G13"/>
    <mergeCell ref="H13:J13"/>
    <mergeCell ref="K13:N13"/>
    <mergeCell ref="O13:S13"/>
    <mergeCell ref="T13:T15"/>
    <mergeCell ref="U13:U15"/>
    <mergeCell ref="V13:V15"/>
    <mergeCell ref="W13:W15"/>
    <mergeCell ref="X13:Z13"/>
    <mergeCell ref="AR13:AR15"/>
    <mergeCell ref="AS13:AS15"/>
    <mergeCell ref="AA13:AD13"/>
    <mergeCell ref="AE13:AG13"/>
    <mergeCell ref="AH13:AJ13"/>
    <mergeCell ref="AK13:AK15"/>
    <mergeCell ref="AL13:AL15"/>
    <mergeCell ref="AM13:AM15"/>
    <mergeCell ref="A118:AV118"/>
    <mergeCell ref="A119:AV119"/>
    <mergeCell ref="AT13:AT15"/>
    <mergeCell ref="AU13:AU15"/>
    <mergeCell ref="D14:G14"/>
    <mergeCell ref="H14:J14"/>
    <mergeCell ref="K14:N14"/>
    <mergeCell ref="O14:S14"/>
    <mergeCell ref="X14:Z14"/>
    <mergeCell ref="AA14:AD14"/>
    <mergeCell ref="AE14:AG14"/>
    <mergeCell ref="AH14:AJ14"/>
    <mergeCell ref="AN13:AN15"/>
    <mergeCell ref="AO13:AO15"/>
    <mergeCell ref="AP13:AP15"/>
    <mergeCell ref="AQ13:AQ15"/>
  </mergeCells>
  <pageMargins left="0.70866141732283472" right="0.70866141732283472" top="0.74803149606299213" bottom="0.74803149606299213" header="0.31496062992125984" footer="0.31496062992125984"/>
  <pageSetup paperSize="8" scale="33" fitToHeight="3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zoomScale="70" zoomScaleNormal="70" workbookViewId="0">
      <selection activeCell="E2" sqref="E2"/>
    </sheetView>
  </sheetViews>
  <sheetFormatPr defaultColWidth="9.140625" defaultRowHeight="15" outlineLevelCol="1" x14ac:dyDescent="0.25"/>
  <cols>
    <col min="1" max="1" width="11.28515625" style="10" customWidth="1"/>
    <col min="2" max="2" width="73.42578125" style="10" customWidth="1"/>
    <col min="3" max="3" width="13.5703125" style="10" customWidth="1"/>
    <col min="4" max="5" width="9.140625" style="10" outlineLevel="1"/>
    <col min="6" max="6" width="11.42578125" style="10" customWidth="1" outlineLevel="1"/>
    <col min="7" max="8" width="9.140625" style="10" outlineLevel="1"/>
    <col min="9" max="9" width="10.42578125" style="10" customWidth="1" outlineLevel="1"/>
    <col min="10" max="14" width="9.140625" style="10" outlineLevel="1"/>
    <col min="15" max="15" width="10.28515625" style="10" customWidth="1" outlineLevel="1"/>
    <col min="16" max="19" width="9.140625" style="10" outlineLevel="1"/>
    <col min="20" max="20" width="11.7109375" style="10" customWidth="1" outlineLevel="1"/>
    <col min="21" max="21" width="15.28515625" style="10" customWidth="1" outlineLevel="1"/>
    <col min="22" max="22" width="16.7109375" style="10" customWidth="1" outlineLevel="1"/>
    <col min="23" max="23" width="14.28515625" style="10" customWidth="1" outlineLevel="1"/>
    <col min="24" max="24" width="11" style="10" customWidth="1" outlineLevel="1"/>
    <col min="25" max="25" width="9.85546875" style="10" customWidth="1" outlineLevel="1"/>
    <col min="26" max="29" width="9.140625" style="10" outlineLevel="1"/>
    <col min="30" max="30" width="13.85546875" style="10" customWidth="1" outlineLevel="1"/>
    <col min="31" max="31" width="9.140625" style="10" outlineLevel="1"/>
    <col min="32" max="32" width="15.140625" style="10" customWidth="1" outlineLevel="1"/>
    <col min="33" max="34" width="9.140625" style="10" outlineLevel="1"/>
    <col min="35" max="35" width="11.140625" style="10" customWidth="1" outlineLevel="1"/>
    <col min="36" max="38" width="9.140625" style="10" outlineLevel="1"/>
    <col min="39" max="39" width="10.7109375" style="10" customWidth="1" outlineLevel="1"/>
    <col min="40" max="40" width="9.140625" style="10" outlineLevel="1"/>
    <col min="41" max="41" width="11.42578125" style="10" customWidth="1" outlineLevel="1"/>
    <col min="42" max="42" width="13.28515625" style="10" customWidth="1" outlineLevel="1"/>
    <col min="43" max="45" width="9.140625" style="10" outlineLevel="1"/>
    <col min="46" max="47" width="15.28515625" style="10" customWidth="1" outlineLevel="1"/>
    <col min="48" max="48" width="20.5703125" style="10" customWidth="1" outlineLevel="1"/>
    <col min="49" max="56" width="9.140625" style="10" outlineLevel="1"/>
    <col min="57" max="57" width="9.5703125" style="10" customWidth="1" outlineLevel="1"/>
    <col min="58" max="70" width="9.140625" style="10" outlineLevel="1"/>
    <col min="71" max="71" width="11.140625" style="10" customWidth="1" outlineLevel="1"/>
    <col min="72" max="72" width="10" style="10" customWidth="1" outlineLevel="1"/>
    <col min="73" max="73" width="10.42578125" style="10" customWidth="1" outlineLevel="1"/>
    <col min="74" max="74" width="10" style="10" customWidth="1" outlineLevel="1"/>
    <col min="75" max="75" width="11.28515625" style="10" customWidth="1" outlineLevel="1"/>
    <col min="76" max="77" width="9.140625" style="10" outlineLevel="1"/>
    <col min="78" max="78" width="10.5703125" style="10" customWidth="1" outlineLevel="1"/>
    <col min="79" max="79" width="9" style="10" customWidth="1" outlineLevel="1"/>
    <col min="80" max="80" width="9.140625" style="10" outlineLevel="1"/>
    <col min="81" max="81" width="13" style="10" customWidth="1" outlineLevel="1"/>
    <col min="82" max="82" width="12.85546875" style="10" customWidth="1" outlineLevel="1"/>
    <col min="83" max="83" width="13.42578125" style="10" customWidth="1" outlineLevel="1"/>
    <col min="84" max="85" width="9.140625" style="10" outlineLevel="1"/>
    <col min="86" max="86" width="10" style="10" customWidth="1" outlineLevel="1"/>
    <col min="87" max="87" width="9.5703125" style="10" customWidth="1" outlineLevel="1"/>
    <col min="88" max="88" width="9.140625" style="10" outlineLevel="1"/>
    <col min="89" max="89" width="10.5703125" style="10" customWidth="1" outlineLevel="1"/>
    <col min="90" max="92" width="9.140625" style="10" outlineLevel="1"/>
    <col min="93" max="93" width="14" style="10" customWidth="1" outlineLevel="1"/>
    <col min="94" max="16384" width="9.140625" style="10"/>
  </cols>
  <sheetData>
    <row r="1" spans="1:48" s="175" customFormat="1" ht="22.5" x14ac:dyDescent="0.2">
      <c r="AV1" s="60" t="s">
        <v>321</v>
      </c>
    </row>
    <row r="2" spans="1:48" s="175" customFormat="1" ht="22.5" x14ac:dyDescent="0.3">
      <c r="J2" s="176"/>
      <c r="K2" s="323"/>
      <c r="L2" s="323"/>
      <c r="M2" s="323"/>
      <c r="N2" s="323"/>
      <c r="O2" s="176"/>
      <c r="AV2" s="61" t="s">
        <v>120</v>
      </c>
    </row>
    <row r="3" spans="1:48" s="175" customFormat="1" ht="18.75" x14ac:dyDescent="0.3">
      <c r="AR3" s="61"/>
    </row>
    <row r="4" spans="1:48" s="175" customFormat="1" ht="18.75" x14ac:dyDescent="0.2">
      <c r="A4" s="324" t="s">
        <v>121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</row>
    <row r="5" spans="1:48" s="175" customFormat="1" ht="18.75" x14ac:dyDescent="0.2">
      <c r="A5" s="324" t="s">
        <v>243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</row>
    <row r="6" spans="1:48" s="175" customFormat="1" ht="18.75" x14ac:dyDescent="0.3">
      <c r="A6" s="325" t="s">
        <v>499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</row>
    <row r="7" spans="1:48" s="175" customFormat="1" ht="12" x14ac:dyDescent="0.2"/>
    <row r="8" spans="1:48" s="175" customFormat="1" ht="18.75" x14ac:dyDescent="0.2">
      <c r="A8" s="326" t="s">
        <v>648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</row>
    <row r="9" spans="1:48" s="175" customFormat="1" ht="15.75" x14ac:dyDescent="0.2">
      <c r="A9" s="321" t="s">
        <v>123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</row>
    <row r="11" spans="1:48" s="172" customFormat="1" ht="15.75" x14ac:dyDescent="0.25">
      <c r="A11" s="327" t="s">
        <v>38</v>
      </c>
      <c r="B11" s="315" t="s">
        <v>39</v>
      </c>
      <c r="C11" s="315" t="s">
        <v>160</v>
      </c>
      <c r="D11" s="314" t="s">
        <v>161</v>
      </c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</row>
    <row r="12" spans="1:48" s="170" customFormat="1" ht="94.5" x14ac:dyDescent="0.2">
      <c r="A12" s="328"/>
      <c r="B12" s="316"/>
      <c r="C12" s="316"/>
      <c r="D12" s="314" t="s">
        <v>162</v>
      </c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 t="s">
        <v>163</v>
      </c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01" t="s">
        <v>164</v>
      </c>
      <c r="AM12" s="302"/>
      <c r="AN12" s="303"/>
      <c r="AO12" s="301" t="s">
        <v>165</v>
      </c>
      <c r="AP12" s="303"/>
      <c r="AQ12" s="301" t="s">
        <v>166</v>
      </c>
      <c r="AR12" s="302"/>
      <c r="AS12" s="303"/>
      <c r="AT12" s="301" t="s">
        <v>167</v>
      </c>
      <c r="AU12" s="303"/>
      <c r="AV12" s="157" t="s">
        <v>168</v>
      </c>
    </row>
    <row r="13" spans="1:48" s="170" customFormat="1" ht="252" x14ac:dyDescent="0.2">
      <c r="A13" s="328"/>
      <c r="B13" s="316"/>
      <c r="C13" s="316"/>
      <c r="D13" s="301" t="s">
        <v>169</v>
      </c>
      <c r="E13" s="302"/>
      <c r="F13" s="302"/>
      <c r="G13" s="303"/>
      <c r="H13" s="301" t="s">
        <v>170</v>
      </c>
      <c r="I13" s="302"/>
      <c r="J13" s="303"/>
      <c r="K13" s="301" t="s">
        <v>171</v>
      </c>
      <c r="L13" s="302"/>
      <c r="M13" s="302"/>
      <c r="N13" s="303"/>
      <c r="O13" s="301" t="s">
        <v>172</v>
      </c>
      <c r="P13" s="302"/>
      <c r="Q13" s="302"/>
      <c r="R13" s="302"/>
      <c r="S13" s="303"/>
      <c r="T13" s="315" t="s">
        <v>173</v>
      </c>
      <c r="U13" s="315" t="s">
        <v>174</v>
      </c>
      <c r="V13" s="298" t="s">
        <v>175</v>
      </c>
      <c r="W13" s="315" t="s">
        <v>176</v>
      </c>
      <c r="X13" s="301" t="s">
        <v>177</v>
      </c>
      <c r="Y13" s="302"/>
      <c r="Z13" s="303"/>
      <c r="AA13" s="301" t="s">
        <v>178</v>
      </c>
      <c r="AB13" s="302"/>
      <c r="AC13" s="302"/>
      <c r="AD13" s="303"/>
      <c r="AE13" s="301" t="s">
        <v>179</v>
      </c>
      <c r="AF13" s="302"/>
      <c r="AG13" s="303"/>
      <c r="AH13" s="301" t="s">
        <v>180</v>
      </c>
      <c r="AI13" s="302"/>
      <c r="AJ13" s="303"/>
      <c r="AK13" s="298" t="s">
        <v>181</v>
      </c>
      <c r="AL13" s="298" t="s">
        <v>182</v>
      </c>
      <c r="AM13" s="298" t="s">
        <v>183</v>
      </c>
      <c r="AN13" s="298" t="s">
        <v>184</v>
      </c>
      <c r="AO13" s="298" t="s">
        <v>185</v>
      </c>
      <c r="AP13" s="298" t="s">
        <v>186</v>
      </c>
      <c r="AQ13" s="298" t="s">
        <v>187</v>
      </c>
      <c r="AR13" s="298" t="s">
        <v>188</v>
      </c>
      <c r="AS13" s="298" t="s">
        <v>189</v>
      </c>
      <c r="AT13" s="298" t="s">
        <v>190</v>
      </c>
      <c r="AU13" s="298" t="s">
        <v>191</v>
      </c>
      <c r="AV13" s="177" t="s">
        <v>192</v>
      </c>
    </row>
    <row r="14" spans="1:48" s="173" customFormat="1" ht="15.75" x14ac:dyDescent="0.25">
      <c r="A14" s="328"/>
      <c r="B14" s="316"/>
      <c r="C14" s="316"/>
      <c r="D14" s="304" t="s">
        <v>193</v>
      </c>
      <c r="E14" s="305"/>
      <c r="F14" s="305"/>
      <c r="G14" s="306"/>
      <c r="H14" s="304" t="s">
        <v>193</v>
      </c>
      <c r="I14" s="305"/>
      <c r="J14" s="306"/>
      <c r="K14" s="304" t="s">
        <v>193</v>
      </c>
      <c r="L14" s="305"/>
      <c r="M14" s="305"/>
      <c r="N14" s="306"/>
      <c r="O14" s="304" t="s">
        <v>193</v>
      </c>
      <c r="P14" s="305"/>
      <c r="Q14" s="305"/>
      <c r="R14" s="305"/>
      <c r="S14" s="306"/>
      <c r="T14" s="316"/>
      <c r="U14" s="316"/>
      <c r="V14" s="299"/>
      <c r="W14" s="316"/>
      <c r="X14" s="304" t="s">
        <v>193</v>
      </c>
      <c r="Y14" s="305"/>
      <c r="Z14" s="306"/>
      <c r="AA14" s="304" t="s">
        <v>193</v>
      </c>
      <c r="AB14" s="305"/>
      <c r="AC14" s="305"/>
      <c r="AD14" s="306"/>
      <c r="AE14" s="304" t="s">
        <v>193</v>
      </c>
      <c r="AF14" s="305"/>
      <c r="AG14" s="306"/>
      <c r="AH14" s="304" t="s">
        <v>193</v>
      </c>
      <c r="AI14" s="305"/>
      <c r="AJ14" s="306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178"/>
    </row>
    <row r="15" spans="1:48" s="173" customFormat="1" ht="36" customHeight="1" x14ac:dyDescent="0.25">
      <c r="A15" s="329"/>
      <c r="B15" s="317"/>
      <c r="C15" s="317"/>
      <c r="D15" s="179">
        <v>110</v>
      </c>
      <c r="E15" s="179">
        <v>6</v>
      </c>
      <c r="F15" s="180" t="s">
        <v>194</v>
      </c>
      <c r="G15" s="179">
        <v>15</v>
      </c>
      <c r="H15" s="179">
        <v>110</v>
      </c>
      <c r="I15" s="180" t="s">
        <v>194</v>
      </c>
      <c r="J15" s="179">
        <v>15</v>
      </c>
      <c r="K15" s="157">
        <v>110</v>
      </c>
      <c r="L15" s="158" t="s">
        <v>195</v>
      </c>
      <c r="M15" s="158" t="s">
        <v>196</v>
      </c>
      <c r="N15" s="157" t="s">
        <v>197</v>
      </c>
      <c r="O15" s="179">
        <v>110</v>
      </c>
      <c r="P15" s="180" t="s">
        <v>196</v>
      </c>
      <c r="Q15" s="181" t="s">
        <v>194</v>
      </c>
      <c r="R15" s="181" t="s">
        <v>195</v>
      </c>
      <c r="S15" s="179" t="s">
        <v>197</v>
      </c>
      <c r="T15" s="317"/>
      <c r="U15" s="317"/>
      <c r="V15" s="300"/>
      <c r="W15" s="317"/>
      <c r="X15" s="157">
        <v>110</v>
      </c>
      <c r="Y15" s="158" t="s">
        <v>195</v>
      </c>
      <c r="Z15" s="157">
        <v>15</v>
      </c>
      <c r="AA15" s="157">
        <v>110</v>
      </c>
      <c r="AB15" s="157">
        <v>6</v>
      </c>
      <c r="AC15" s="158" t="s">
        <v>196</v>
      </c>
      <c r="AD15" s="157" t="s">
        <v>197</v>
      </c>
      <c r="AE15" s="157">
        <v>110</v>
      </c>
      <c r="AF15" s="158" t="s">
        <v>194</v>
      </c>
      <c r="AG15" s="157">
        <v>15</v>
      </c>
      <c r="AH15" s="157">
        <v>110</v>
      </c>
      <c r="AI15" s="158" t="s">
        <v>194</v>
      </c>
      <c r="AJ15" s="157">
        <v>15</v>
      </c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182"/>
    </row>
    <row r="16" spans="1:48" s="173" customFormat="1" ht="15.75" x14ac:dyDescent="0.25">
      <c r="A16" s="159">
        <v>1</v>
      </c>
      <c r="B16" s="159">
        <v>2</v>
      </c>
      <c r="C16" s="159">
        <v>3</v>
      </c>
      <c r="D16" s="159" t="s">
        <v>224</v>
      </c>
      <c r="E16" s="159" t="s">
        <v>225</v>
      </c>
      <c r="F16" s="159" t="s">
        <v>223</v>
      </c>
      <c r="G16" s="159" t="s">
        <v>226</v>
      </c>
      <c r="H16" s="159" t="s">
        <v>227</v>
      </c>
      <c r="I16" s="159" t="s">
        <v>228</v>
      </c>
      <c r="J16" s="159" t="s">
        <v>229</v>
      </c>
      <c r="K16" s="159" t="s">
        <v>230</v>
      </c>
      <c r="L16" s="159" t="s">
        <v>231</v>
      </c>
      <c r="M16" s="159" t="s">
        <v>232</v>
      </c>
      <c r="N16" s="159" t="s">
        <v>233</v>
      </c>
      <c r="O16" s="159" t="s">
        <v>234</v>
      </c>
      <c r="P16" s="159" t="s">
        <v>235</v>
      </c>
      <c r="Q16" s="159" t="s">
        <v>236</v>
      </c>
      <c r="R16" s="159" t="s">
        <v>237</v>
      </c>
      <c r="S16" s="159" t="s">
        <v>238</v>
      </c>
      <c r="T16" s="159" t="s">
        <v>239</v>
      </c>
      <c r="U16" s="159" t="s">
        <v>240</v>
      </c>
      <c r="V16" s="159" t="s">
        <v>241</v>
      </c>
      <c r="W16" s="159" t="s">
        <v>242</v>
      </c>
      <c r="X16" s="159" t="s">
        <v>198</v>
      </c>
      <c r="Y16" s="159" t="s">
        <v>199</v>
      </c>
      <c r="Z16" s="159" t="s">
        <v>200</v>
      </c>
      <c r="AA16" s="159" t="s">
        <v>201</v>
      </c>
      <c r="AB16" s="159" t="s">
        <v>202</v>
      </c>
      <c r="AC16" s="159" t="s">
        <v>203</v>
      </c>
      <c r="AD16" s="159" t="s">
        <v>204</v>
      </c>
      <c r="AE16" s="159" t="s">
        <v>205</v>
      </c>
      <c r="AF16" s="159" t="s">
        <v>206</v>
      </c>
      <c r="AG16" s="159" t="s">
        <v>207</v>
      </c>
      <c r="AH16" s="159" t="s">
        <v>208</v>
      </c>
      <c r="AI16" s="159" t="s">
        <v>209</v>
      </c>
      <c r="AJ16" s="159" t="s">
        <v>210</v>
      </c>
      <c r="AK16" s="159" t="s">
        <v>211</v>
      </c>
      <c r="AL16" s="159" t="s">
        <v>212</v>
      </c>
      <c r="AM16" s="159" t="s">
        <v>213</v>
      </c>
      <c r="AN16" s="159" t="s">
        <v>214</v>
      </c>
      <c r="AO16" s="159" t="s">
        <v>215</v>
      </c>
      <c r="AP16" s="159" t="s">
        <v>216</v>
      </c>
      <c r="AQ16" s="159" t="s">
        <v>217</v>
      </c>
      <c r="AR16" s="159" t="s">
        <v>218</v>
      </c>
      <c r="AS16" s="159" t="s">
        <v>219</v>
      </c>
      <c r="AT16" s="159" t="s">
        <v>220</v>
      </c>
      <c r="AU16" s="159" t="s">
        <v>221</v>
      </c>
      <c r="AV16" s="159" t="s">
        <v>222</v>
      </c>
    </row>
    <row r="17" spans="1:61" ht="18.75" x14ac:dyDescent="0.3">
      <c r="A17" s="6" t="s">
        <v>18</v>
      </c>
      <c r="B17" s="7" t="s">
        <v>51</v>
      </c>
      <c r="C17" s="8" t="s">
        <v>113</v>
      </c>
      <c r="D17" s="9">
        <f>SUM(D18:D23)</f>
        <v>0</v>
      </c>
      <c r="E17" s="9">
        <f t="shared" ref="E17:T17" si="0">SUM(E18:E23)</f>
        <v>0</v>
      </c>
      <c r="F17" s="9">
        <f t="shared" si="0"/>
        <v>0.15625</v>
      </c>
      <c r="G17" s="9">
        <f t="shared" si="0"/>
        <v>2.5142302000000001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9">
        <f t="shared" si="0"/>
        <v>0</v>
      </c>
      <c r="Q17" s="9">
        <f t="shared" si="0"/>
        <v>0</v>
      </c>
      <c r="R17" s="9">
        <f t="shared" si="0"/>
        <v>0</v>
      </c>
      <c r="S17" s="9">
        <f t="shared" si="0"/>
        <v>0</v>
      </c>
      <c r="T17" s="9">
        <f t="shared" si="0"/>
        <v>2.5477499999999997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BC17" s="11"/>
      <c r="BD17" s="11"/>
      <c r="BE17" s="11"/>
      <c r="BF17" s="11"/>
      <c r="BG17" s="11"/>
      <c r="BH17" s="11"/>
      <c r="BI17" s="11"/>
    </row>
    <row r="18" spans="1:61" ht="18.75" x14ac:dyDescent="0.25">
      <c r="A18" s="6" t="s">
        <v>52</v>
      </c>
      <c r="B18" s="7" t="s">
        <v>53</v>
      </c>
      <c r="C18" s="8" t="s">
        <v>113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</row>
    <row r="19" spans="1:61" ht="18.75" x14ac:dyDescent="0.25">
      <c r="A19" s="6" t="s">
        <v>54</v>
      </c>
      <c r="B19" s="7" t="s">
        <v>55</v>
      </c>
      <c r="C19" s="8" t="s">
        <v>113</v>
      </c>
      <c r="D19" s="9">
        <f>D50</f>
        <v>0</v>
      </c>
      <c r="E19" s="9">
        <f t="shared" ref="E19:T19" si="1">E50</f>
        <v>0</v>
      </c>
      <c r="F19" s="9">
        <f t="shared" si="1"/>
        <v>0.15625</v>
      </c>
      <c r="G19" s="9">
        <f t="shared" si="1"/>
        <v>2.5142302000000001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9">
        <f t="shared" si="1"/>
        <v>0</v>
      </c>
      <c r="L19" s="9">
        <f t="shared" si="1"/>
        <v>0</v>
      </c>
      <c r="M19" s="9">
        <f t="shared" si="1"/>
        <v>0</v>
      </c>
      <c r="N19" s="9">
        <f t="shared" si="1"/>
        <v>0</v>
      </c>
      <c r="O19" s="9">
        <f t="shared" si="1"/>
        <v>0</v>
      </c>
      <c r="P19" s="9">
        <f t="shared" si="1"/>
        <v>0</v>
      </c>
      <c r="Q19" s="9">
        <f t="shared" si="1"/>
        <v>0</v>
      </c>
      <c r="R19" s="9">
        <f t="shared" si="1"/>
        <v>0</v>
      </c>
      <c r="S19" s="9">
        <f t="shared" si="1"/>
        <v>0</v>
      </c>
      <c r="T19" s="9">
        <f t="shared" si="1"/>
        <v>2.5477499999999997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</row>
    <row r="20" spans="1:61" ht="30" x14ac:dyDescent="0.25">
      <c r="A20" s="6" t="s">
        <v>56</v>
      </c>
      <c r="B20" s="7" t="s">
        <v>57</v>
      </c>
      <c r="C20" s="8" t="s">
        <v>113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</row>
    <row r="21" spans="1:61" ht="18.75" x14ac:dyDescent="0.25">
      <c r="A21" s="6" t="s">
        <v>58</v>
      </c>
      <c r="B21" s="7" t="s">
        <v>59</v>
      </c>
      <c r="C21" s="8" t="s">
        <v>113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</row>
    <row r="22" spans="1:61" ht="30" x14ac:dyDescent="0.25">
      <c r="A22" s="6" t="s">
        <v>60</v>
      </c>
      <c r="B22" s="7" t="s">
        <v>61</v>
      </c>
      <c r="C22" s="8" t="s">
        <v>113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</row>
    <row r="23" spans="1:61" ht="18.75" x14ac:dyDescent="0.25">
      <c r="A23" s="6" t="s">
        <v>62</v>
      </c>
      <c r="B23" s="7" t="s">
        <v>63</v>
      </c>
      <c r="C23" s="8" t="s">
        <v>113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</row>
    <row r="24" spans="1:61" ht="18.75" x14ac:dyDescent="0.25">
      <c r="A24" s="6" t="s">
        <v>23</v>
      </c>
      <c r="B24" s="7" t="s">
        <v>51</v>
      </c>
      <c r="C24" s="8" t="s">
        <v>113</v>
      </c>
      <c r="D24" s="9">
        <f>D25+D50</f>
        <v>0</v>
      </c>
      <c r="E24" s="9">
        <f t="shared" ref="E24:T24" si="2">E25+E50</f>
        <v>0</v>
      </c>
      <c r="F24" s="9">
        <f t="shared" si="2"/>
        <v>0.15625</v>
      </c>
      <c r="G24" s="9">
        <f t="shared" si="2"/>
        <v>2.5142302000000001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9">
        <f t="shared" si="2"/>
        <v>0</v>
      </c>
      <c r="R24" s="9">
        <f t="shared" si="2"/>
        <v>0</v>
      </c>
      <c r="S24" s="9">
        <f t="shared" si="2"/>
        <v>0</v>
      </c>
      <c r="T24" s="9">
        <f t="shared" si="2"/>
        <v>2.5477499999999997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</row>
    <row r="25" spans="1:61" ht="18.75" x14ac:dyDescent="0.25">
      <c r="A25" s="6" t="s">
        <v>0</v>
      </c>
      <c r="B25" s="7" t="s">
        <v>64</v>
      </c>
      <c r="C25" s="8" t="s">
        <v>113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</row>
    <row r="26" spans="1:61" ht="30" x14ac:dyDescent="0.25">
      <c r="A26" s="6" t="s">
        <v>1</v>
      </c>
      <c r="B26" s="7" t="s">
        <v>65</v>
      </c>
      <c r="C26" s="8" t="s">
        <v>113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</row>
    <row r="27" spans="1:61" ht="30" x14ac:dyDescent="0.25">
      <c r="A27" s="6" t="s">
        <v>34</v>
      </c>
      <c r="B27" s="7" t="s">
        <v>66</v>
      </c>
      <c r="C27" s="8" t="s">
        <v>113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</row>
    <row r="28" spans="1:61" ht="30" x14ac:dyDescent="0.25">
      <c r="A28" s="6" t="s">
        <v>33</v>
      </c>
      <c r="B28" s="7" t="s">
        <v>67</v>
      </c>
      <c r="C28" s="8" t="s">
        <v>113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</row>
    <row r="29" spans="1:61" ht="30" x14ac:dyDescent="0.25">
      <c r="A29" s="6" t="s">
        <v>28</v>
      </c>
      <c r="B29" s="7" t="s">
        <v>68</v>
      </c>
      <c r="C29" s="8" t="s">
        <v>113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</row>
    <row r="30" spans="1:61" ht="30" x14ac:dyDescent="0.25">
      <c r="A30" s="54" t="s">
        <v>2</v>
      </c>
      <c r="B30" s="7" t="s">
        <v>70</v>
      </c>
      <c r="C30" s="13" t="s">
        <v>113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</row>
    <row r="31" spans="1:61" ht="45" x14ac:dyDescent="0.25">
      <c r="A31" s="54" t="s">
        <v>32</v>
      </c>
      <c r="B31" s="7" t="s">
        <v>71</v>
      </c>
      <c r="C31" s="13" t="s">
        <v>113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</row>
    <row r="32" spans="1:61" ht="30" x14ac:dyDescent="0.25">
      <c r="A32" s="54" t="s">
        <v>69</v>
      </c>
      <c r="B32" s="7" t="s">
        <v>72</v>
      </c>
      <c r="C32" s="13" t="s">
        <v>113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</row>
    <row r="33" spans="1:48" ht="30" x14ac:dyDescent="0.25">
      <c r="A33" s="54" t="s">
        <v>3</v>
      </c>
      <c r="B33" s="7" t="s">
        <v>73</v>
      </c>
      <c r="C33" s="13" t="s">
        <v>113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</row>
    <row r="34" spans="1:48" ht="30" x14ac:dyDescent="0.25">
      <c r="A34" s="54" t="s">
        <v>19</v>
      </c>
      <c r="B34" s="7" t="s">
        <v>73</v>
      </c>
      <c r="C34" s="13" t="s">
        <v>113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</row>
    <row r="35" spans="1:48" ht="60" x14ac:dyDescent="0.25">
      <c r="A35" s="54" t="s">
        <v>20</v>
      </c>
      <c r="B35" s="7" t="s">
        <v>74</v>
      </c>
      <c r="C35" s="13" t="s">
        <v>113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</row>
    <row r="36" spans="1:48" ht="60" x14ac:dyDescent="0.25">
      <c r="A36" s="54" t="s">
        <v>20</v>
      </c>
      <c r="B36" s="7" t="s">
        <v>75</v>
      </c>
      <c r="C36" s="13" t="s">
        <v>113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</row>
    <row r="37" spans="1:48" ht="60" x14ac:dyDescent="0.25">
      <c r="A37" s="54" t="s">
        <v>20</v>
      </c>
      <c r="B37" s="7" t="s">
        <v>76</v>
      </c>
      <c r="C37" s="13" t="s">
        <v>113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</row>
    <row r="38" spans="1:48" ht="60" x14ac:dyDescent="0.25">
      <c r="A38" s="54" t="s">
        <v>114</v>
      </c>
      <c r="B38" s="7" t="s">
        <v>74</v>
      </c>
      <c r="C38" s="13" t="s">
        <v>113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</row>
    <row r="39" spans="1:48" ht="60" x14ac:dyDescent="0.25">
      <c r="A39" s="54" t="s">
        <v>114</v>
      </c>
      <c r="B39" s="7" t="s">
        <v>75</v>
      </c>
      <c r="C39" s="13" t="s">
        <v>113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</row>
    <row r="40" spans="1:48" ht="60" x14ac:dyDescent="0.25">
      <c r="A40" s="54" t="s">
        <v>114</v>
      </c>
      <c r="B40" s="7" t="s">
        <v>76</v>
      </c>
      <c r="C40" s="13" t="s">
        <v>113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</row>
    <row r="41" spans="1:48" ht="60" x14ac:dyDescent="0.25">
      <c r="A41" s="54" t="s">
        <v>115</v>
      </c>
      <c r="B41" s="7" t="s">
        <v>74</v>
      </c>
      <c r="C41" s="13" t="s">
        <v>113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</row>
    <row r="42" spans="1:48" ht="60" x14ac:dyDescent="0.25">
      <c r="A42" s="54" t="s">
        <v>115</v>
      </c>
      <c r="B42" s="7" t="s">
        <v>75</v>
      </c>
      <c r="C42" s="13" t="s">
        <v>113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</row>
    <row r="43" spans="1:48" ht="60" x14ac:dyDescent="0.25">
      <c r="A43" s="54" t="s">
        <v>115</v>
      </c>
      <c r="B43" s="7" t="s">
        <v>76</v>
      </c>
      <c r="C43" s="13" t="s">
        <v>113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</row>
    <row r="44" spans="1:48" ht="60" x14ac:dyDescent="0.25">
      <c r="A44" s="54" t="s">
        <v>116</v>
      </c>
      <c r="B44" s="7" t="s">
        <v>74</v>
      </c>
      <c r="C44" s="13" t="s">
        <v>113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</row>
    <row r="45" spans="1:48" ht="60" x14ac:dyDescent="0.25">
      <c r="A45" s="54" t="s">
        <v>116</v>
      </c>
      <c r="B45" s="7" t="s">
        <v>75</v>
      </c>
      <c r="C45" s="13" t="s">
        <v>113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</row>
    <row r="46" spans="1:48" ht="60" x14ac:dyDescent="0.25">
      <c r="A46" s="6" t="s">
        <v>116</v>
      </c>
      <c r="B46" s="7" t="s">
        <v>76</v>
      </c>
      <c r="C46" s="8" t="s">
        <v>113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</row>
    <row r="47" spans="1:48" ht="45" x14ac:dyDescent="0.25">
      <c r="A47" s="6" t="s">
        <v>4</v>
      </c>
      <c r="B47" s="7" t="s">
        <v>77</v>
      </c>
      <c r="C47" s="8" t="s">
        <v>113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</row>
    <row r="48" spans="1:48" ht="45" x14ac:dyDescent="0.25">
      <c r="A48" s="54" t="s">
        <v>31</v>
      </c>
      <c r="B48" s="7" t="s">
        <v>78</v>
      </c>
      <c r="C48" s="13" t="s">
        <v>113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</row>
    <row r="49" spans="1:48" ht="45" x14ac:dyDescent="0.25">
      <c r="A49" s="54" t="s">
        <v>30</v>
      </c>
      <c r="B49" s="7" t="s">
        <v>79</v>
      </c>
      <c r="C49" s="13" t="s">
        <v>113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</row>
    <row r="50" spans="1:48" ht="30" x14ac:dyDescent="0.25">
      <c r="A50" s="6" t="s">
        <v>5</v>
      </c>
      <c r="B50" s="7" t="s">
        <v>80</v>
      </c>
      <c r="C50" s="8" t="s">
        <v>113</v>
      </c>
      <c r="D50" s="9">
        <f>D51</f>
        <v>0</v>
      </c>
      <c r="E50" s="9">
        <f t="shared" ref="E50:T50" si="3">E51</f>
        <v>0</v>
      </c>
      <c r="F50" s="9">
        <f t="shared" si="3"/>
        <v>0.15625</v>
      </c>
      <c r="G50" s="9">
        <f t="shared" si="3"/>
        <v>2.5142302000000001</v>
      </c>
      <c r="H50" s="9">
        <f t="shared" si="3"/>
        <v>0</v>
      </c>
      <c r="I50" s="9">
        <f t="shared" si="3"/>
        <v>0</v>
      </c>
      <c r="J50" s="9">
        <f t="shared" si="3"/>
        <v>0</v>
      </c>
      <c r="K50" s="9">
        <f t="shared" si="3"/>
        <v>0</v>
      </c>
      <c r="L50" s="9">
        <f t="shared" si="3"/>
        <v>0</v>
      </c>
      <c r="M50" s="9">
        <f t="shared" si="3"/>
        <v>0</v>
      </c>
      <c r="N50" s="9">
        <f t="shared" si="3"/>
        <v>0</v>
      </c>
      <c r="O50" s="9">
        <f t="shared" si="3"/>
        <v>0</v>
      </c>
      <c r="P50" s="9">
        <f t="shared" si="3"/>
        <v>0</v>
      </c>
      <c r="Q50" s="9">
        <f t="shared" si="3"/>
        <v>0</v>
      </c>
      <c r="R50" s="9">
        <f t="shared" si="3"/>
        <v>0</v>
      </c>
      <c r="S50" s="9">
        <f t="shared" si="3"/>
        <v>0</v>
      </c>
      <c r="T50" s="9">
        <f t="shared" si="3"/>
        <v>2.5477499999999997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</row>
    <row r="51" spans="1:48" ht="45" x14ac:dyDescent="0.25">
      <c r="A51" s="54" t="s">
        <v>6</v>
      </c>
      <c r="B51" s="7" t="s">
        <v>81</v>
      </c>
      <c r="C51" s="8" t="s">
        <v>113</v>
      </c>
      <c r="D51" s="9">
        <f>D52+D85</f>
        <v>0</v>
      </c>
      <c r="E51" s="9">
        <f t="shared" ref="E51:T51" si="4">E52+E85</f>
        <v>0</v>
      </c>
      <c r="F51" s="9">
        <f t="shared" si="4"/>
        <v>0.15625</v>
      </c>
      <c r="G51" s="9">
        <f t="shared" si="4"/>
        <v>2.5142302000000001</v>
      </c>
      <c r="H51" s="9">
        <f t="shared" si="4"/>
        <v>0</v>
      </c>
      <c r="I51" s="9">
        <f t="shared" si="4"/>
        <v>0</v>
      </c>
      <c r="J51" s="9">
        <f t="shared" si="4"/>
        <v>0</v>
      </c>
      <c r="K51" s="9">
        <f t="shared" si="4"/>
        <v>0</v>
      </c>
      <c r="L51" s="9">
        <f t="shared" si="4"/>
        <v>0</v>
      </c>
      <c r="M51" s="9">
        <f t="shared" si="4"/>
        <v>0</v>
      </c>
      <c r="N51" s="9">
        <f t="shared" si="4"/>
        <v>0</v>
      </c>
      <c r="O51" s="9">
        <f t="shared" si="4"/>
        <v>0</v>
      </c>
      <c r="P51" s="9">
        <f t="shared" si="4"/>
        <v>0</v>
      </c>
      <c r="Q51" s="9">
        <f t="shared" si="4"/>
        <v>0</v>
      </c>
      <c r="R51" s="9">
        <f t="shared" si="4"/>
        <v>0</v>
      </c>
      <c r="S51" s="9">
        <f t="shared" si="4"/>
        <v>0</v>
      </c>
      <c r="T51" s="9">
        <f t="shared" si="4"/>
        <v>2.5477499999999997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</row>
    <row r="52" spans="1:48" ht="18.75" x14ac:dyDescent="0.25">
      <c r="A52" s="6" t="s">
        <v>21</v>
      </c>
      <c r="B52" s="7" t="s">
        <v>82</v>
      </c>
      <c r="C52" s="8" t="s">
        <v>113</v>
      </c>
      <c r="D52" s="15">
        <f>SUM(D53:D76)</f>
        <v>0</v>
      </c>
      <c r="E52" s="15">
        <f>SUM(E53:E76)</f>
        <v>0</v>
      </c>
      <c r="F52" s="15">
        <f>SUM(F53:F84)</f>
        <v>0.15625</v>
      </c>
      <c r="G52" s="15">
        <f t="shared" ref="G52:U52" si="5">SUM(G53:G84)</f>
        <v>2.5142302000000001</v>
      </c>
      <c r="H52" s="15">
        <f t="shared" si="5"/>
        <v>0</v>
      </c>
      <c r="I52" s="15">
        <f t="shared" si="5"/>
        <v>0</v>
      </c>
      <c r="J52" s="15">
        <f t="shared" si="5"/>
        <v>0</v>
      </c>
      <c r="K52" s="15">
        <f t="shared" si="5"/>
        <v>0</v>
      </c>
      <c r="L52" s="15">
        <f t="shared" si="5"/>
        <v>0</v>
      </c>
      <c r="M52" s="15">
        <f t="shared" si="5"/>
        <v>0</v>
      </c>
      <c r="N52" s="15">
        <f t="shared" si="5"/>
        <v>0</v>
      </c>
      <c r="O52" s="15">
        <f t="shared" si="5"/>
        <v>0</v>
      </c>
      <c r="P52" s="15">
        <f t="shared" si="5"/>
        <v>0</v>
      </c>
      <c r="Q52" s="15">
        <f t="shared" si="5"/>
        <v>0</v>
      </c>
      <c r="R52" s="15">
        <f t="shared" si="5"/>
        <v>0</v>
      </c>
      <c r="S52" s="15">
        <f t="shared" si="5"/>
        <v>0</v>
      </c>
      <c r="T52" s="15">
        <f t="shared" si="5"/>
        <v>2.5477499999999997</v>
      </c>
      <c r="U52" s="15">
        <f t="shared" si="5"/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</row>
    <row r="53" spans="1:48" ht="37.5" x14ac:dyDescent="0.25">
      <c r="A53" s="164" t="s">
        <v>21</v>
      </c>
      <c r="B53" s="42" t="s">
        <v>567</v>
      </c>
      <c r="C53" s="165" t="s">
        <v>503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27">
        <v>0</v>
      </c>
      <c r="W53" s="127">
        <v>0</v>
      </c>
      <c r="X53" s="127">
        <v>0</v>
      </c>
      <c r="Y53" s="127">
        <v>0</v>
      </c>
      <c r="Z53" s="127">
        <v>0</v>
      </c>
      <c r="AA53" s="127">
        <v>0</v>
      </c>
      <c r="AB53" s="127">
        <v>0</v>
      </c>
      <c r="AC53" s="127">
        <v>0</v>
      </c>
      <c r="AD53" s="127">
        <v>0</v>
      </c>
      <c r="AE53" s="127">
        <v>0</v>
      </c>
      <c r="AF53" s="127">
        <v>0</v>
      </c>
      <c r="AG53" s="127">
        <v>0</v>
      </c>
      <c r="AH53" s="127">
        <v>0</v>
      </c>
      <c r="AI53" s="127">
        <v>0</v>
      </c>
      <c r="AJ53" s="127">
        <v>0</v>
      </c>
      <c r="AK53" s="127">
        <v>0</v>
      </c>
      <c r="AL53" s="127">
        <v>0</v>
      </c>
      <c r="AM53" s="127">
        <v>0</v>
      </c>
      <c r="AN53" s="127">
        <v>0</v>
      </c>
      <c r="AO53" s="127">
        <v>0</v>
      </c>
      <c r="AP53" s="127">
        <v>0</v>
      </c>
      <c r="AQ53" s="127">
        <v>0</v>
      </c>
      <c r="AR53" s="127">
        <v>0</v>
      </c>
      <c r="AS53" s="127">
        <v>0</v>
      </c>
      <c r="AT53" s="127">
        <v>0</v>
      </c>
      <c r="AU53" s="127">
        <v>0</v>
      </c>
      <c r="AV53" s="127">
        <v>0</v>
      </c>
    </row>
    <row r="54" spans="1:48" ht="37.5" x14ac:dyDescent="0.25">
      <c r="A54" s="164" t="s">
        <v>22</v>
      </c>
      <c r="B54" s="86" t="s">
        <v>565</v>
      </c>
      <c r="C54" s="165" t="s">
        <v>504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  <c r="V54" s="127">
        <v>0</v>
      </c>
      <c r="W54" s="127">
        <v>0</v>
      </c>
      <c r="X54" s="127">
        <v>0</v>
      </c>
      <c r="Y54" s="127">
        <v>0</v>
      </c>
      <c r="Z54" s="127">
        <v>0</v>
      </c>
      <c r="AA54" s="127">
        <v>0</v>
      </c>
      <c r="AB54" s="127">
        <v>0</v>
      </c>
      <c r="AC54" s="127">
        <v>0</v>
      </c>
      <c r="AD54" s="127">
        <v>0</v>
      </c>
      <c r="AE54" s="127">
        <v>0</v>
      </c>
      <c r="AF54" s="127">
        <v>0</v>
      </c>
      <c r="AG54" s="127">
        <v>0</v>
      </c>
      <c r="AH54" s="127">
        <v>0</v>
      </c>
      <c r="AI54" s="127">
        <v>0</v>
      </c>
      <c r="AJ54" s="127">
        <v>0</v>
      </c>
      <c r="AK54" s="127">
        <v>0</v>
      </c>
      <c r="AL54" s="127">
        <v>0</v>
      </c>
      <c r="AM54" s="127">
        <v>0</v>
      </c>
      <c r="AN54" s="127">
        <v>0</v>
      </c>
      <c r="AO54" s="127">
        <v>0</v>
      </c>
      <c r="AP54" s="127">
        <v>0</v>
      </c>
      <c r="AQ54" s="127">
        <v>0</v>
      </c>
      <c r="AR54" s="127">
        <v>0</v>
      </c>
      <c r="AS54" s="127">
        <v>0</v>
      </c>
      <c r="AT54" s="127">
        <v>0</v>
      </c>
      <c r="AU54" s="127">
        <v>0</v>
      </c>
      <c r="AV54" s="127">
        <v>0</v>
      </c>
    </row>
    <row r="55" spans="1:48" ht="37.5" x14ac:dyDescent="0.25">
      <c r="A55" s="164" t="s">
        <v>353</v>
      </c>
      <c r="B55" s="86" t="s">
        <v>566</v>
      </c>
      <c r="C55" s="165" t="s">
        <v>505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27">
        <v>0</v>
      </c>
      <c r="W55" s="127">
        <v>0</v>
      </c>
      <c r="X55" s="127">
        <v>0</v>
      </c>
      <c r="Y55" s="127">
        <v>0</v>
      </c>
      <c r="Z55" s="127">
        <v>0</v>
      </c>
      <c r="AA55" s="127">
        <v>0</v>
      </c>
      <c r="AB55" s="127">
        <v>0</v>
      </c>
      <c r="AC55" s="127">
        <v>0</v>
      </c>
      <c r="AD55" s="127">
        <v>0</v>
      </c>
      <c r="AE55" s="127">
        <v>0</v>
      </c>
      <c r="AF55" s="127">
        <v>0</v>
      </c>
      <c r="AG55" s="127">
        <v>0</v>
      </c>
      <c r="AH55" s="127">
        <v>0</v>
      </c>
      <c r="AI55" s="127">
        <v>0</v>
      </c>
      <c r="AJ55" s="127">
        <v>0</v>
      </c>
      <c r="AK55" s="127">
        <v>0</v>
      </c>
      <c r="AL55" s="127">
        <v>0</v>
      </c>
      <c r="AM55" s="127">
        <v>0</v>
      </c>
      <c r="AN55" s="127">
        <v>0</v>
      </c>
      <c r="AO55" s="127">
        <v>0</v>
      </c>
      <c r="AP55" s="127">
        <v>0</v>
      </c>
      <c r="AQ55" s="127">
        <v>0</v>
      </c>
      <c r="AR55" s="127">
        <v>0</v>
      </c>
      <c r="AS55" s="127">
        <v>0</v>
      </c>
      <c r="AT55" s="127">
        <v>0</v>
      </c>
      <c r="AU55" s="127">
        <v>0</v>
      </c>
      <c r="AV55" s="127">
        <v>0</v>
      </c>
    </row>
    <row r="56" spans="1:48" ht="48.75" customHeight="1" x14ac:dyDescent="0.25">
      <c r="A56" s="164" t="s">
        <v>355</v>
      </c>
      <c r="B56" s="83" t="s">
        <v>568</v>
      </c>
      <c r="C56" s="165" t="s">
        <v>507</v>
      </c>
      <c r="D56" s="127">
        <v>0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7">
        <v>0</v>
      </c>
      <c r="T56" s="127">
        <v>0</v>
      </c>
      <c r="U56" s="127">
        <v>0</v>
      </c>
      <c r="V56" s="127">
        <v>0</v>
      </c>
      <c r="W56" s="127">
        <v>0</v>
      </c>
      <c r="X56" s="127">
        <v>0</v>
      </c>
      <c r="Y56" s="127">
        <v>0</v>
      </c>
      <c r="Z56" s="127">
        <v>0</v>
      </c>
      <c r="AA56" s="127">
        <v>0</v>
      </c>
      <c r="AB56" s="127">
        <v>0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27">
        <v>0</v>
      </c>
      <c r="AR56" s="127">
        <v>0</v>
      </c>
      <c r="AS56" s="127">
        <v>0</v>
      </c>
      <c r="AT56" s="127">
        <v>0</v>
      </c>
      <c r="AU56" s="127">
        <v>0</v>
      </c>
      <c r="AV56" s="127">
        <v>0</v>
      </c>
    </row>
    <row r="57" spans="1:48" ht="37.5" x14ac:dyDescent="0.25">
      <c r="A57" s="164" t="s">
        <v>357</v>
      </c>
      <c r="B57" s="85" t="s">
        <v>569</v>
      </c>
      <c r="C57" s="165" t="s">
        <v>508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  <c r="Q57" s="127">
        <v>0</v>
      </c>
      <c r="R57" s="127">
        <v>0</v>
      </c>
      <c r="S57" s="127">
        <v>0</v>
      </c>
      <c r="T57" s="127">
        <v>0</v>
      </c>
      <c r="U57" s="127">
        <v>0</v>
      </c>
      <c r="V57" s="127">
        <v>0</v>
      </c>
      <c r="W57" s="127">
        <v>0</v>
      </c>
      <c r="X57" s="127">
        <v>0</v>
      </c>
      <c r="Y57" s="127">
        <v>0</v>
      </c>
      <c r="Z57" s="127">
        <v>0</v>
      </c>
      <c r="AA57" s="127">
        <v>0</v>
      </c>
      <c r="AB57" s="127">
        <v>0</v>
      </c>
      <c r="AC57" s="127">
        <v>0</v>
      </c>
      <c r="AD57" s="127">
        <v>0</v>
      </c>
      <c r="AE57" s="127">
        <v>0</v>
      </c>
      <c r="AF57" s="127">
        <v>0</v>
      </c>
      <c r="AG57" s="127">
        <v>0</v>
      </c>
      <c r="AH57" s="127">
        <v>0</v>
      </c>
      <c r="AI57" s="127">
        <v>0</v>
      </c>
      <c r="AJ57" s="127">
        <v>0</v>
      </c>
      <c r="AK57" s="127">
        <v>0</v>
      </c>
      <c r="AL57" s="127">
        <v>0</v>
      </c>
      <c r="AM57" s="127">
        <v>0</v>
      </c>
      <c r="AN57" s="127">
        <v>0</v>
      </c>
      <c r="AO57" s="127">
        <v>0</v>
      </c>
      <c r="AP57" s="127">
        <v>0</v>
      </c>
      <c r="AQ57" s="127">
        <v>0</v>
      </c>
      <c r="AR57" s="127">
        <v>0</v>
      </c>
      <c r="AS57" s="127">
        <v>0</v>
      </c>
      <c r="AT57" s="127">
        <v>0</v>
      </c>
      <c r="AU57" s="127">
        <v>0</v>
      </c>
      <c r="AV57" s="127">
        <v>0</v>
      </c>
    </row>
    <row r="58" spans="1:48" ht="37.5" x14ac:dyDescent="0.25">
      <c r="A58" s="164" t="s">
        <v>359</v>
      </c>
      <c r="B58" s="85" t="s">
        <v>570</v>
      </c>
      <c r="C58" s="165" t="s">
        <v>509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27">
        <v>0</v>
      </c>
      <c r="T58" s="127">
        <v>0</v>
      </c>
      <c r="U58" s="127">
        <v>0</v>
      </c>
      <c r="V58" s="127">
        <v>0</v>
      </c>
      <c r="W58" s="127">
        <v>0</v>
      </c>
      <c r="X58" s="127">
        <v>0</v>
      </c>
      <c r="Y58" s="127">
        <v>0</v>
      </c>
      <c r="Z58" s="127">
        <v>0</v>
      </c>
      <c r="AA58" s="127">
        <v>0</v>
      </c>
      <c r="AB58" s="127">
        <v>0</v>
      </c>
      <c r="AC58" s="127">
        <v>0</v>
      </c>
      <c r="AD58" s="127">
        <v>0</v>
      </c>
      <c r="AE58" s="127">
        <v>0</v>
      </c>
      <c r="AF58" s="127">
        <v>0</v>
      </c>
      <c r="AG58" s="127">
        <v>0</v>
      </c>
      <c r="AH58" s="127">
        <v>0</v>
      </c>
      <c r="AI58" s="127">
        <v>0</v>
      </c>
      <c r="AJ58" s="127">
        <v>0</v>
      </c>
      <c r="AK58" s="127">
        <v>0</v>
      </c>
      <c r="AL58" s="127">
        <v>0</v>
      </c>
      <c r="AM58" s="127">
        <v>0</v>
      </c>
      <c r="AN58" s="127">
        <v>0</v>
      </c>
      <c r="AO58" s="127">
        <v>0</v>
      </c>
      <c r="AP58" s="127">
        <v>0</v>
      </c>
      <c r="AQ58" s="127">
        <v>0</v>
      </c>
      <c r="AR58" s="127">
        <v>0</v>
      </c>
      <c r="AS58" s="127">
        <v>0</v>
      </c>
      <c r="AT58" s="127">
        <v>0</v>
      </c>
      <c r="AU58" s="127">
        <v>0</v>
      </c>
      <c r="AV58" s="127">
        <v>0</v>
      </c>
    </row>
    <row r="59" spans="1:48" ht="45.75" customHeight="1" x14ac:dyDescent="0.25">
      <c r="A59" s="164" t="s">
        <v>360</v>
      </c>
      <c r="B59" s="85" t="s">
        <v>571</v>
      </c>
      <c r="C59" s="165" t="s">
        <v>510</v>
      </c>
      <c r="D59" s="127">
        <v>0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  <c r="Q59" s="127">
        <v>0</v>
      </c>
      <c r="R59" s="127">
        <v>0</v>
      </c>
      <c r="S59" s="127">
        <v>0</v>
      </c>
      <c r="T59" s="127">
        <v>0</v>
      </c>
      <c r="U59" s="127">
        <v>0</v>
      </c>
      <c r="V59" s="127">
        <v>0</v>
      </c>
      <c r="W59" s="127">
        <v>0</v>
      </c>
      <c r="X59" s="127">
        <v>0</v>
      </c>
      <c r="Y59" s="127">
        <v>0</v>
      </c>
      <c r="Z59" s="127">
        <v>0</v>
      </c>
      <c r="AA59" s="127">
        <v>0</v>
      </c>
      <c r="AB59" s="127">
        <v>0</v>
      </c>
      <c r="AC59" s="127">
        <v>0</v>
      </c>
      <c r="AD59" s="127">
        <v>0</v>
      </c>
      <c r="AE59" s="127">
        <v>0</v>
      </c>
      <c r="AF59" s="127">
        <v>0</v>
      </c>
      <c r="AG59" s="127">
        <v>0</v>
      </c>
      <c r="AH59" s="127">
        <v>0</v>
      </c>
      <c r="AI59" s="127">
        <v>0</v>
      </c>
      <c r="AJ59" s="127">
        <v>0</v>
      </c>
      <c r="AK59" s="127">
        <v>0</v>
      </c>
      <c r="AL59" s="127">
        <v>0</v>
      </c>
      <c r="AM59" s="127">
        <v>0</v>
      </c>
      <c r="AN59" s="127">
        <v>0</v>
      </c>
      <c r="AO59" s="127">
        <v>0</v>
      </c>
      <c r="AP59" s="127">
        <v>0</v>
      </c>
      <c r="AQ59" s="127">
        <v>0</v>
      </c>
      <c r="AR59" s="127">
        <v>0</v>
      </c>
      <c r="AS59" s="127">
        <v>0</v>
      </c>
      <c r="AT59" s="127">
        <v>0</v>
      </c>
      <c r="AU59" s="127">
        <v>0</v>
      </c>
      <c r="AV59" s="127">
        <v>0</v>
      </c>
    </row>
    <row r="60" spans="1:48" ht="46.5" customHeight="1" x14ac:dyDescent="0.25">
      <c r="A60" s="164" t="s">
        <v>511</v>
      </c>
      <c r="B60" s="85" t="s">
        <v>572</v>
      </c>
      <c r="C60" s="165" t="s">
        <v>512</v>
      </c>
      <c r="D60" s="127">
        <v>0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27">
        <v>0</v>
      </c>
      <c r="S60" s="127">
        <v>0</v>
      </c>
      <c r="T60" s="127">
        <v>0</v>
      </c>
      <c r="U60" s="127">
        <v>0</v>
      </c>
      <c r="V60" s="127">
        <v>0</v>
      </c>
      <c r="W60" s="127">
        <v>0</v>
      </c>
      <c r="X60" s="127">
        <v>0</v>
      </c>
      <c r="Y60" s="127">
        <v>0</v>
      </c>
      <c r="Z60" s="127">
        <v>0</v>
      </c>
      <c r="AA60" s="127">
        <v>0</v>
      </c>
      <c r="AB60" s="127">
        <v>0</v>
      </c>
      <c r="AC60" s="127">
        <v>0</v>
      </c>
      <c r="AD60" s="127">
        <v>0</v>
      </c>
      <c r="AE60" s="127">
        <v>0</v>
      </c>
      <c r="AF60" s="127">
        <v>0</v>
      </c>
      <c r="AG60" s="127">
        <v>0</v>
      </c>
      <c r="AH60" s="127">
        <v>0</v>
      </c>
      <c r="AI60" s="127">
        <v>0</v>
      </c>
      <c r="AJ60" s="127">
        <v>0</v>
      </c>
      <c r="AK60" s="127">
        <v>0</v>
      </c>
      <c r="AL60" s="127">
        <v>0</v>
      </c>
      <c r="AM60" s="127">
        <v>0</v>
      </c>
      <c r="AN60" s="127">
        <v>0</v>
      </c>
      <c r="AO60" s="127">
        <v>0</v>
      </c>
      <c r="AP60" s="127">
        <v>0</v>
      </c>
      <c r="AQ60" s="127">
        <v>0</v>
      </c>
      <c r="AR60" s="127">
        <v>0</v>
      </c>
      <c r="AS60" s="127">
        <v>0</v>
      </c>
      <c r="AT60" s="127">
        <v>0</v>
      </c>
      <c r="AU60" s="127">
        <v>0</v>
      </c>
      <c r="AV60" s="127">
        <v>0</v>
      </c>
    </row>
    <row r="61" spans="1:48" ht="37.5" x14ac:dyDescent="0.25">
      <c r="A61" s="164" t="s">
        <v>563</v>
      </c>
      <c r="B61" s="88" t="s">
        <v>573</v>
      </c>
      <c r="C61" s="165" t="s">
        <v>513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27">
        <v>0</v>
      </c>
      <c r="T61" s="127">
        <v>0</v>
      </c>
      <c r="U61" s="127">
        <v>0</v>
      </c>
      <c r="V61" s="127">
        <v>0</v>
      </c>
      <c r="W61" s="127">
        <v>0</v>
      </c>
      <c r="X61" s="127">
        <v>0</v>
      </c>
      <c r="Y61" s="127">
        <v>0</v>
      </c>
      <c r="Z61" s="127">
        <v>0</v>
      </c>
      <c r="AA61" s="127">
        <v>0</v>
      </c>
      <c r="AB61" s="127">
        <v>0</v>
      </c>
      <c r="AC61" s="127">
        <v>0</v>
      </c>
      <c r="AD61" s="127">
        <v>0</v>
      </c>
      <c r="AE61" s="127">
        <v>0</v>
      </c>
      <c r="AF61" s="127">
        <v>0</v>
      </c>
      <c r="AG61" s="127">
        <v>0</v>
      </c>
      <c r="AH61" s="127">
        <v>0</v>
      </c>
      <c r="AI61" s="127">
        <v>0</v>
      </c>
      <c r="AJ61" s="127">
        <v>0</v>
      </c>
      <c r="AK61" s="127">
        <v>0</v>
      </c>
      <c r="AL61" s="127">
        <v>0</v>
      </c>
      <c r="AM61" s="127">
        <v>0</v>
      </c>
      <c r="AN61" s="127">
        <v>0</v>
      </c>
      <c r="AO61" s="127">
        <v>0</v>
      </c>
      <c r="AP61" s="127">
        <v>0</v>
      </c>
      <c r="AQ61" s="127">
        <v>0</v>
      </c>
      <c r="AR61" s="127">
        <v>0</v>
      </c>
      <c r="AS61" s="127">
        <v>0</v>
      </c>
      <c r="AT61" s="127">
        <v>0</v>
      </c>
      <c r="AU61" s="127">
        <v>0</v>
      </c>
      <c r="AV61" s="127">
        <v>0</v>
      </c>
    </row>
    <row r="62" spans="1:48" ht="37.5" x14ac:dyDescent="0.25">
      <c r="A62" s="164" t="s">
        <v>575</v>
      </c>
      <c r="B62" s="88" t="str">
        <f>'1'!B58</f>
        <v>Реконструкция КТП 177-10 г. Светлогорск, ул. Горького, 6А для увеличения разрешенной мощности до 0,71 Мвт</v>
      </c>
      <c r="C62" s="165" t="s">
        <v>587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  <c r="V62" s="127">
        <v>0</v>
      </c>
      <c r="W62" s="127">
        <v>0</v>
      </c>
      <c r="X62" s="127">
        <v>0</v>
      </c>
      <c r="Y62" s="127">
        <v>0</v>
      </c>
      <c r="Z62" s="127">
        <v>0</v>
      </c>
      <c r="AA62" s="127">
        <v>0</v>
      </c>
      <c r="AB62" s="127">
        <v>0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27">
        <v>0</v>
      </c>
      <c r="AR62" s="127">
        <v>0</v>
      </c>
      <c r="AS62" s="127">
        <v>0</v>
      </c>
      <c r="AT62" s="127">
        <v>0</v>
      </c>
      <c r="AU62" s="127">
        <v>0</v>
      </c>
      <c r="AV62" s="127">
        <v>0</v>
      </c>
    </row>
    <row r="63" spans="1:48" ht="37.5" x14ac:dyDescent="0.25">
      <c r="A63" s="164" t="s">
        <v>576</v>
      </c>
      <c r="B63" s="88" t="str">
        <f>'1'!B59</f>
        <v>Реконструкция КТП 177-11 г. Светлогорск, ул. Горького, 9А для увеличения разрешенной мощности до 0,87 Мвт</v>
      </c>
      <c r="C63" s="165" t="s">
        <v>588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7">
        <v>0</v>
      </c>
      <c r="W63" s="127">
        <v>0</v>
      </c>
      <c r="X63" s="127">
        <v>0</v>
      </c>
      <c r="Y63" s="127">
        <v>0</v>
      </c>
      <c r="Z63" s="127">
        <v>0</v>
      </c>
      <c r="AA63" s="127">
        <v>0</v>
      </c>
      <c r="AB63" s="127">
        <v>0</v>
      </c>
      <c r="AC63" s="127">
        <v>0</v>
      </c>
      <c r="AD63" s="127">
        <v>0</v>
      </c>
      <c r="AE63" s="127">
        <v>0</v>
      </c>
      <c r="AF63" s="127">
        <v>0</v>
      </c>
      <c r="AG63" s="127">
        <v>0</v>
      </c>
      <c r="AH63" s="127">
        <v>0</v>
      </c>
      <c r="AI63" s="127">
        <v>0</v>
      </c>
      <c r="AJ63" s="127">
        <v>0</v>
      </c>
      <c r="AK63" s="127">
        <v>0</v>
      </c>
      <c r="AL63" s="127">
        <v>0</v>
      </c>
      <c r="AM63" s="127">
        <v>0</v>
      </c>
      <c r="AN63" s="127">
        <v>0</v>
      </c>
      <c r="AO63" s="127">
        <v>0</v>
      </c>
      <c r="AP63" s="127">
        <v>0</v>
      </c>
      <c r="AQ63" s="127">
        <v>0</v>
      </c>
      <c r="AR63" s="127">
        <v>0</v>
      </c>
      <c r="AS63" s="127">
        <v>0</v>
      </c>
      <c r="AT63" s="127">
        <v>0</v>
      </c>
      <c r="AU63" s="127">
        <v>0</v>
      </c>
      <c r="AV63" s="127">
        <v>0</v>
      </c>
    </row>
    <row r="64" spans="1:48" ht="37.5" x14ac:dyDescent="0.25">
      <c r="A64" s="164" t="s">
        <v>577</v>
      </c>
      <c r="B64" s="88" t="str">
        <f>'1'!B60</f>
        <v>Реконструкция ТП-871, г. Калининград, ул. Гайдара для увеличения разрешенной мощности до 1,03 МВт</v>
      </c>
      <c r="C64" s="165" t="s">
        <v>589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27">
        <v>0</v>
      </c>
      <c r="W64" s="127">
        <v>0</v>
      </c>
      <c r="X64" s="127">
        <v>0</v>
      </c>
      <c r="Y64" s="127">
        <v>0</v>
      </c>
      <c r="Z64" s="127">
        <v>0</v>
      </c>
      <c r="AA64" s="127">
        <v>0</v>
      </c>
      <c r="AB64" s="127">
        <v>0</v>
      </c>
      <c r="AC64" s="127">
        <v>0</v>
      </c>
      <c r="AD64" s="127">
        <v>0</v>
      </c>
      <c r="AE64" s="127">
        <v>0</v>
      </c>
      <c r="AF64" s="127">
        <v>0</v>
      </c>
      <c r="AG64" s="127">
        <v>0</v>
      </c>
      <c r="AH64" s="127">
        <v>0</v>
      </c>
      <c r="AI64" s="127">
        <v>0</v>
      </c>
      <c r="AJ64" s="127">
        <v>0</v>
      </c>
      <c r="AK64" s="127">
        <v>0</v>
      </c>
      <c r="AL64" s="127">
        <v>0</v>
      </c>
      <c r="AM64" s="127">
        <v>0</v>
      </c>
      <c r="AN64" s="127">
        <v>0</v>
      </c>
      <c r="AO64" s="127">
        <v>0</v>
      </c>
      <c r="AP64" s="127">
        <v>0</v>
      </c>
      <c r="AQ64" s="127">
        <v>0</v>
      </c>
      <c r="AR64" s="127">
        <v>0</v>
      </c>
      <c r="AS64" s="127">
        <v>0</v>
      </c>
      <c r="AT64" s="127">
        <v>0</v>
      </c>
      <c r="AU64" s="127">
        <v>0</v>
      </c>
      <c r="AV64" s="127">
        <v>0</v>
      </c>
    </row>
    <row r="65" spans="1:48" ht="37.5" x14ac:dyDescent="0.25">
      <c r="A65" s="164" t="s">
        <v>578</v>
      </c>
      <c r="B65" s="88" t="str">
        <f>'1'!B61</f>
        <v>Реконструкция ТП 328-8 г. Зеленоградск, ул. Окружная, 7 для увеличения разрешенной мощности до 0,78 МВт</v>
      </c>
      <c r="C65" s="165" t="s">
        <v>590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0</v>
      </c>
      <c r="AB65" s="127">
        <v>0</v>
      </c>
      <c r="AC65" s="127">
        <v>0</v>
      </c>
      <c r="AD65" s="127">
        <v>0</v>
      </c>
      <c r="AE65" s="127">
        <v>0</v>
      </c>
      <c r="AF65" s="127">
        <v>0</v>
      </c>
      <c r="AG65" s="127">
        <v>0</v>
      </c>
      <c r="AH65" s="127">
        <v>0</v>
      </c>
      <c r="AI65" s="127">
        <v>0</v>
      </c>
      <c r="AJ65" s="127">
        <v>0</v>
      </c>
      <c r="AK65" s="127">
        <v>0</v>
      </c>
      <c r="AL65" s="127">
        <v>0</v>
      </c>
      <c r="AM65" s="127">
        <v>0</v>
      </c>
      <c r="AN65" s="127">
        <v>0</v>
      </c>
      <c r="AO65" s="127">
        <v>0</v>
      </c>
      <c r="AP65" s="127">
        <v>0</v>
      </c>
      <c r="AQ65" s="127">
        <v>0</v>
      </c>
      <c r="AR65" s="127">
        <v>0</v>
      </c>
      <c r="AS65" s="127">
        <v>0</v>
      </c>
      <c r="AT65" s="127">
        <v>0</v>
      </c>
      <c r="AU65" s="127">
        <v>0</v>
      </c>
      <c r="AV65" s="127">
        <v>0</v>
      </c>
    </row>
    <row r="66" spans="1:48" ht="45.75" customHeight="1" x14ac:dyDescent="0.25">
      <c r="A66" s="164" t="s">
        <v>579</v>
      </c>
      <c r="B66" s="88" t="str">
        <f>'1'!B62</f>
        <v>Реконструкция КТП 3801-5 г. Калининград, ул. Пригородная, для увеличения разрешенной мощности до 0,3 МВт</v>
      </c>
      <c r="C66" s="165" t="s">
        <v>591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0</v>
      </c>
      <c r="AB66" s="127">
        <v>0</v>
      </c>
      <c r="AC66" s="127">
        <v>0</v>
      </c>
      <c r="AD66" s="127">
        <v>0</v>
      </c>
      <c r="AE66" s="127">
        <v>0</v>
      </c>
      <c r="AF66" s="127">
        <v>0</v>
      </c>
      <c r="AG66" s="127">
        <v>0</v>
      </c>
      <c r="AH66" s="127">
        <v>0</v>
      </c>
      <c r="AI66" s="127">
        <v>0</v>
      </c>
      <c r="AJ66" s="127">
        <v>0</v>
      </c>
      <c r="AK66" s="127">
        <v>0</v>
      </c>
      <c r="AL66" s="127">
        <v>0</v>
      </c>
      <c r="AM66" s="127">
        <v>0</v>
      </c>
      <c r="AN66" s="127">
        <v>0</v>
      </c>
      <c r="AO66" s="127">
        <v>0</v>
      </c>
      <c r="AP66" s="127">
        <v>0</v>
      </c>
      <c r="AQ66" s="127">
        <v>0</v>
      </c>
      <c r="AR66" s="127">
        <v>0</v>
      </c>
      <c r="AS66" s="127">
        <v>0</v>
      </c>
      <c r="AT66" s="127">
        <v>0</v>
      </c>
      <c r="AU66" s="127">
        <v>0</v>
      </c>
      <c r="AV66" s="127">
        <v>0</v>
      </c>
    </row>
    <row r="67" spans="1:48" ht="37.5" x14ac:dyDescent="0.25">
      <c r="A67" s="164" t="s">
        <v>580</v>
      </c>
      <c r="B67" s="88" t="str">
        <f>'1'!B63</f>
        <v>Реконструкция ТП 173-5, г. Светлогорск, ул. Ленина, 1Б для увеличения разрешенной мощности до 0,51 МВт</v>
      </c>
      <c r="C67" s="165" t="s">
        <v>592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27">
        <v>0</v>
      </c>
      <c r="Z67" s="127">
        <v>0</v>
      </c>
      <c r="AA67" s="127">
        <v>0</v>
      </c>
      <c r="AB67" s="127">
        <v>0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27">
        <v>0</v>
      </c>
      <c r="AR67" s="127">
        <v>0</v>
      </c>
      <c r="AS67" s="127">
        <v>0</v>
      </c>
      <c r="AT67" s="127">
        <v>0</v>
      </c>
      <c r="AU67" s="127">
        <v>0</v>
      </c>
      <c r="AV67" s="127">
        <v>0</v>
      </c>
    </row>
    <row r="68" spans="1:48" ht="37.5" x14ac:dyDescent="0.25">
      <c r="A68" s="164" t="s">
        <v>581</v>
      </c>
      <c r="B68" s="88" t="str">
        <f>'1'!B64</f>
        <v>Реконструкция ТП 172-1, г. Светлогорск, ул. Динамо, 8А для увеличения разрешенной мощности до 1,19 МВт</v>
      </c>
      <c r="C68" s="165" t="s">
        <v>593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7">
        <v>0</v>
      </c>
      <c r="M68" s="127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27">
        <v>0</v>
      </c>
      <c r="W68" s="127">
        <v>0</v>
      </c>
      <c r="X68" s="127">
        <v>0</v>
      </c>
      <c r="Y68" s="127">
        <v>0</v>
      </c>
      <c r="Z68" s="127">
        <v>0</v>
      </c>
      <c r="AA68" s="127">
        <v>0</v>
      </c>
      <c r="AB68" s="127">
        <v>0</v>
      </c>
      <c r="AC68" s="127">
        <v>0</v>
      </c>
      <c r="AD68" s="127">
        <v>0</v>
      </c>
      <c r="AE68" s="127">
        <v>0</v>
      </c>
      <c r="AF68" s="127">
        <v>0</v>
      </c>
      <c r="AG68" s="127">
        <v>0</v>
      </c>
      <c r="AH68" s="127">
        <v>0</v>
      </c>
      <c r="AI68" s="127">
        <v>0</v>
      </c>
      <c r="AJ68" s="127">
        <v>0</v>
      </c>
      <c r="AK68" s="127">
        <v>0</v>
      </c>
      <c r="AL68" s="127">
        <v>0</v>
      </c>
      <c r="AM68" s="127">
        <v>0</v>
      </c>
      <c r="AN68" s="127">
        <v>0</v>
      </c>
      <c r="AO68" s="127">
        <v>0</v>
      </c>
      <c r="AP68" s="127">
        <v>0</v>
      </c>
      <c r="AQ68" s="127">
        <v>0</v>
      </c>
      <c r="AR68" s="127">
        <v>0</v>
      </c>
      <c r="AS68" s="127">
        <v>0</v>
      </c>
      <c r="AT68" s="127">
        <v>0</v>
      </c>
      <c r="AU68" s="127">
        <v>0</v>
      </c>
      <c r="AV68" s="127">
        <v>0</v>
      </c>
    </row>
    <row r="69" spans="1:48" ht="56.25" x14ac:dyDescent="0.25">
      <c r="A69" s="164" t="s">
        <v>582</v>
      </c>
      <c r="B69" s="88" t="str">
        <f>'1'!B65</f>
        <v>Реконструкция ТП 3801-4, Гурьевский р-н, пос. М. Исаково, ул. Гурьевская 2/6 для увеличения разрешенной мощности до 0,7 МВт</v>
      </c>
      <c r="C69" s="165" t="s">
        <v>594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7">
        <v>0</v>
      </c>
      <c r="W69" s="127">
        <v>0</v>
      </c>
      <c r="X69" s="127">
        <v>0</v>
      </c>
      <c r="Y69" s="127">
        <v>0</v>
      </c>
      <c r="Z69" s="127">
        <v>0</v>
      </c>
      <c r="AA69" s="127">
        <v>0</v>
      </c>
      <c r="AB69" s="127">
        <v>0</v>
      </c>
      <c r="AC69" s="127">
        <v>0</v>
      </c>
      <c r="AD69" s="127">
        <v>0</v>
      </c>
      <c r="AE69" s="127">
        <v>0</v>
      </c>
      <c r="AF69" s="127">
        <v>0</v>
      </c>
      <c r="AG69" s="127">
        <v>0</v>
      </c>
      <c r="AH69" s="127">
        <v>0</v>
      </c>
      <c r="AI69" s="127">
        <v>0</v>
      </c>
      <c r="AJ69" s="127">
        <v>0</v>
      </c>
      <c r="AK69" s="127">
        <v>0</v>
      </c>
      <c r="AL69" s="127">
        <v>0</v>
      </c>
      <c r="AM69" s="127">
        <v>0</v>
      </c>
      <c r="AN69" s="127">
        <v>0</v>
      </c>
      <c r="AO69" s="127">
        <v>0</v>
      </c>
      <c r="AP69" s="127">
        <v>0</v>
      </c>
      <c r="AQ69" s="127">
        <v>0</v>
      </c>
      <c r="AR69" s="127">
        <v>0</v>
      </c>
      <c r="AS69" s="127">
        <v>0</v>
      </c>
      <c r="AT69" s="127">
        <v>0</v>
      </c>
      <c r="AU69" s="127">
        <v>0</v>
      </c>
      <c r="AV69" s="127">
        <v>0</v>
      </c>
    </row>
    <row r="70" spans="1:48" ht="37.5" x14ac:dyDescent="0.25">
      <c r="A70" s="164" t="s">
        <v>583</v>
      </c>
      <c r="B70" s="88" t="str">
        <f>'1'!B66</f>
        <v>Реконструкция ТП 55-01 г. Зеленоградск, ул. Тургенева, 1Б для увеличения разрешенной мощности до 0,67 МВт</v>
      </c>
      <c r="C70" s="165" t="s">
        <v>595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7">
        <v>0</v>
      </c>
      <c r="W70" s="127">
        <v>0</v>
      </c>
      <c r="X70" s="127">
        <v>0</v>
      </c>
      <c r="Y70" s="127">
        <v>0</v>
      </c>
      <c r="Z70" s="127">
        <v>0</v>
      </c>
      <c r="AA70" s="127">
        <v>0</v>
      </c>
      <c r="AB70" s="127">
        <v>0</v>
      </c>
      <c r="AC70" s="127">
        <v>0</v>
      </c>
      <c r="AD70" s="127">
        <v>0</v>
      </c>
      <c r="AE70" s="127">
        <v>0</v>
      </c>
      <c r="AF70" s="127">
        <v>0</v>
      </c>
      <c r="AG70" s="127">
        <v>0</v>
      </c>
      <c r="AH70" s="127">
        <v>0</v>
      </c>
      <c r="AI70" s="127">
        <v>0</v>
      </c>
      <c r="AJ70" s="127">
        <v>0</v>
      </c>
      <c r="AK70" s="127">
        <v>0</v>
      </c>
      <c r="AL70" s="127">
        <v>0</v>
      </c>
      <c r="AM70" s="127">
        <v>0</v>
      </c>
      <c r="AN70" s="127">
        <v>0</v>
      </c>
      <c r="AO70" s="127">
        <v>0</v>
      </c>
      <c r="AP70" s="127">
        <v>0</v>
      </c>
      <c r="AQ70" s="127">
        <v>0</v>
      </c>
      <c r="AR70" s="127">
        <v>0</v>
      </c>
      <c r="AS70" s="127">
        <v>0</v>
      </c>
      <c r="AT70" s="127">
        <v>0</v>
      </c>
      <c r="AU70" s="127">
        <v>0</v>
      </c>
      <c r="AV70" s="127">
        <v>0</v>
      </c>
    </row>
    <row r="71" spans="1:48" ht="56.25" x14ac:dyDescent="0.25">
      <c r="A71" s="164" t="s">
        <v>584</v>
      </c>
      <c r="B71" s="88" t="str">
        <f>'1'!B67</f>
        <v>Реконструкция КТП 65-15, Зеленоградский р-н, пос. Лесной, ул. Парковая, 15 для увеличения разрешенной мощности до 0,46 МВт</v>
      </c>
      <c r="C71" s="165" t="s">
        <v>596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127">
        <v>0</v>
      </c>
      <c r="AC71" s="127">
        <v>0</v>
      </c>
      <c r="AD71" s="127">
        <v>0</v>
      </c>
      <c r="AE71" s="127">
        <v>0</v>
      </c>
      <c r="AF71" s="127">
        <v>0</v>
      </c>
      <c r="AG71" s="127">
        <v>0</v>
      </c>
      <c r="AH71" s="127">
        <v>0</v>
      </c>
      <c r="AI71" s="127">
        <v>0</v>
      </c>
      <c r="AJ71" s="127">
        <v>0</v>
      </c>
      <c r="AK71" s="127">
        <v>0</v>
      </c>
      <c r="AL71" s="127">
        <v>0</v>
      </c>
      <c r="AM71" s="127">
        <v>0</v>
      </c>
      <c r="AN71" s="127">
        <v>0</v>
      </c>
      <c r="AO71" s="127">
        <v>0</v>
      </c>
      <c r="AP71" s="127">
        <v>0</v>
      </c>
      <c r="AQ71" s="127">
        <v>0</v>
      </c>
      <c r="AR71" s="127">
        <v>0</v>
      </c>
      <c r="AS71" s="127">
        <v>0</v>
      </c>
      <c r="AT71" s="127">
        <v>0</v>
      </c>
      <c r="AU71" s="127">
        <v>0</v>
      </c>
      <c r="AV71" s="127">
        <v>0</v>
      </c>
    </row>
    <row r="72" spans="1:48" ht="37.5" x14ac:dyDescent="0.25">
      <c r="A72" s="164" t="s">
        <v>585</v>
      </c>
      <c r="B72" s="88" t="str">
        <f>'1'!B68</f>
        <v>Реконструкция КТП-544 г. Калининград, Советский пр-кт, 50 для увеличения разрешенной мощности до 1,02 МВт</v>
      </c>
      <c r="C72" s="165" t="s">
        <v>597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  <c r="V72" s="127">
        <v>0</v>
      </c>
      <c r="W72" s="127">
        <v>0</v>
      </c>
      <c r="X72" s="127">
        <v>0</v>
      </c>
      <c r="Y72" s="127">
        <v>0</v>
      </c>
      <c r="Z72" s="127">
        <v>0</v>
      </c>
      <c r="AA72" s="127">
        <v>0</v>
      </c>
      <c r="AB72" s="127">
        <v>0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27">
        <v>0</v>
      </c>
      <c r="AR72" s="127">
        <v>0</v>
      </c>
      <c r="AS72" s="127">
        <v>0</v>
      </c>
      <c r="AT72" s="127">
        <v>0</v>
      </c>
      <c r="AU72" s="127">
        <v>0</v>
      </c>
      <c r="AV72" s="127">
        <v>0</v>
      </c>
    </row>
    <row r="73" spans="1:48" ht="37.5" x14ac:dyDescent="0.25">
      <c r="A73" s="164" t="s">
        <v>586</v>
      </c>
      <c r="B73" s="88" t="str">
        <f>'1'!B69</f>
        <v>Реконструкция КТП-224 г. Калининград, ул. Родникова, 24 для увеличения разрешенной мощности 0,5 МВт</v>
      </c>
      <c r="C73" s="165" t="s">
        <v>598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0</v>
      </c>
      <c r="AA73" s="127">
        <v>0</v>
      </c>
      <c r="AB73" s="127">
        <v>0</v>
      </c>
      <c r="AC73" s="127">
        <v>0</v>
      </c>
      <c r="AD73" s="127">
        <v>0</v>
      </c>
      <c r="AE73" s="127">
        <v>0</v>
      </c>
      <c r="AF73" s="127">
        <v>0</v>
      </c>
      <c r="AG73" s="127">
        <v>0</v>
      </c>
      <c r="AH73" s="127">
        <v>0</v>
      </c>
      <c r="AI73" s="127">
        <v>0</v>
      </c>
      <c r="AJ73" s="127">
        <v>0</v>
      </c>
      <c r="AK73" s="127">
        <v>0</v>
      </c>
      <c r="AL73" s="127">
        <v>0</v>
      </c>
      <c r="AM73" s="127">
        <v>0</v>
      </c>
      <c r="AN73" s="127">
        <v>0</v>
      </c>
      <c r="AO73" s="127">
        <v>0</v>
      </c>
      <c r="AP73" s="127">
        <v>0</v>
      </c>
      <c r="AQ73" s="127">
        <v>0</v>
      </c>
      <c r="AR73" s="127">
        <v>0</v>
      </c>
      <c r="AS73" s="127">
        <v>0</v>
      </c>
      <c r="AT73" s="127">
        <v>0</v>
      </c>
      <c r="AU73" s="127">
        <v>0</v>
      </c>
      <c r="AV73" s="127">
        <v>0</v>
      </c>
    </row>
    <row r="74" spans="1:48" ht="56.25" x14ac:dyDescent="0.25">
      <c r="A74" s="164" t="s">
        <v>599</v>
      </c>
      <c r="B74" s="88" t="str">
        <f>'1'!B70</f>
        <v>Реконструкция КТП-239 г. Калининград, ул. Верхние поля, 6 для увеличения разрешенной мощности до 0,9 МВт</v>
      </c>
      <c r="C74" s="165" t="s">
        <v>602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</v>
      </c>
      <c r="U74" s="127">
        <v>0</v>
      </c>
      <c r="V74" s="127">
        <v>0</v>
      </c>
      <c r="W74" s="127">
        <v>0</v>
      </c>
      <c r="X74" s="127">
        <v>0</v>
      </c>
      <c r="Y74" s="127">
        <v>0</v>
      </c>
      <c r="Z74" s="127">
        <v>0</v>
      </c>
      <c r="AA74" s="127">
        <v>0</v>
      </c>
      <c r="AB74" s="127">
        <v>0</v>
      </c>
      <c r="AC74" s="127">
        <v>0</v>
      </c>
      <c r="AD74" s="127">
        <v>0</v>
      </c>
      <c r="AE74" s="127">
        <v>0</v>
      </c>
      <c r="AF74" s="127">
        <v>0</v>
      </c>
      <c r="AG74" s="127">
        <v>0</v>
      </c>
      <c r="AH74" s="127">
        <v>0</v>
      </c>
      <c r="AI74" s="127">
        <v>0</v>
      </c>
      <c r="AJ74" s="127">
        <v>0</v>
      </c>
      <c r="AK74" s="127">
        <v>0</v>
      </c>
      <c r="AL74" s="127">
        <v>0</v>
      </c>
      <c r="AM74" s="127">
        <v>0</v>
      </c>
      <c r="AN74" s="127">
        <v>0</v>
      </c>
      <c r="AO74" s="127">
        <v>0</v>
      </c>
      <c r="AP74" s="127">
        <v>0</v>
      </c>
      <c r="AQ74" s="127">
        <v>0</v>
      </c>
      <c r="AR74" s="127">
        <v>0</v>
      </c>
      <c r="AS74" s="127">
        <v>0</v>
      </c>
      <c r="AT74" s="127">
        <v>0</v>
      </c>
      <c r="AU74" s="127">
        <v>0</v>
      </c>
      <c r="AV74" s="127">
        <v>0</v>
      </c>
    </row>
    <row r="75" spans="1:48" ht="37.5" x14ac:dyDescent="0.25">
      <c r="A75" s="164" t="s">
        <v>600</v>
      </c>
      <c r="B75" s="88" t="str">
        <f>'1'!B71</f>
        <v>Реконструкция ТП 64-4, г. Пионерский, ул. Рабочая, 20 А для увеличения разрешенной мощности до 0,31 МВт</v>
      </c>
      <c r="C75" s="165" t="s">
        <v>603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27">
        <v>0</v>
      </c>
      <c r="AF75" s="127">
        <v>0</v>
      </c>
      <c r="AG75" s="127">
        <v>0</v>
      </c>
      <c r="AH75" s="127">
        <v>0</v>
      </c>
      <c r="AI75" s="127">
        <v>0</v>
      </c>
      <c r="AJ75" s="127">
        <v>0</v>
      </c>
      <c r="AK75" s="127">
        <v>0</v>
      </c>
      <c r="AL75" s="127">
        <v>0</v>
      </c>
      <c r="AM75" s="127">
        <v>0</v>
      </c>
      <c r="AN75" s="127">
        <v>0</v>
      </c>
      <c r="AO75" s="127">
        <v>0</v>
      </c>
      <c r="AP75" s="127">
        <v>0</v>
      </c>
      <c r="AQ75" s="127">
        <v>0</v>
      </c>
      <c r="AR75" s="127">
        <v>0</v>
      </c>
      <c r="AS75" s="127">
        <v>0</v>
      </c>
      <c r="AT75" s="127">
        <v>0</v>
      </c>
      <c r="AU75" s="127">
        <v>0</v>
      </c>
      <c r="AV75" s="127">
        <v>0</v>
      </c>
    </row>
    <row r="76" spans="1:48" ht="56.25" x14ac:dyDescent="0.25">
      <c r="A76" s="164" t="s">
        <v>601</v>
      </c>
      <c r="B76" s="88" t="str">
        <f>'1'!B72</f>
        <v>Реконструкция ТП 181-02, Багратионовский район, пос. Ветрово для увеличения разрешенной мощности до 0,23 МВт</v>
      </c>
      <c r="C76" s="165" t="s">
        <v>604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</v>
      </c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>
        <v>0</v>
      </c>
      <c r="AA76" s="127">
        <v>0</v>
      </c>
      <c r="AB76" s="127">
        <v>0</v>
      </c>
      <c r="AC76" s="127">
        <v>0</v>
      </c>
      <c r="AD76" s="127">
        <v>0</v>
      </c>
      <c r="AE76" s="127">
        <v>0</v>
      </c>
      <c r="AF76" s="127">
        <v>0</v>
      </c>
      <c r="AG76" s="127">
        <v>0</v>
      </c>
      <c r="AH76" s="127">
        <v>0</v>
      </c>
      <c r="AI76" s="127">
        <v>0</v>
      </c>
      <c r="AJ76" s="127">
        <v>0</v>
      </c>
      <c r="AK76" s="127">
        <v>0</v>
      </c>
      <c r="AL76" s="127">
        <v>0</v>
      </c>
      <c r="AM76" s="127">
        <v>0</v>
      </c>
      <c r="AN76" s="127">
        <v>0</v>
      </c>
      <c r="AO76" s="127">
        <v>0</v>
      </c>
      <c r="AP76" s="127">
        <v>0</v>
      </c>
      <c r="AQ76" s="127">
        <v>0</v>
      </c>
      <c r="AR76" s="127">
        <v>0</v>
      </c>
      <c r="AS76" s="127">
        <v>0</v>
      </c>
      <c r="AT76" s="127">
        <v>0</v>
      </c>
      <c r="AU76" s="127">
        <v>0</v>
      </c>
      <c r="AV76" s="127">
        <v>0</v>
      </c>
    </row>
    <row r="77" spans="1:48" s="41" customFormat="1" ht="37.5" x14ac:dyDescent="0.25">
      <c r="A77" s="164" t="s">
        <v>623</v>
      </c>
      <c r="B77" s="88" t="s">
        <v>644</v>
      </c>
      <c r="C77" s="165" t="s">
        <v>631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7">
        <v>0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127">
        <v>0</v>
      </c>
      <c r="AC77" s="127">
        <v>0</v>
      </c>
      <c r="AD77" s="127">
        <v>0</v>
      </c>
      <c r="AE77" s="127">
        <v>0</v>
      </c>
      <c r="AF77" s="127">
        <v>0</v>
      </c>
      <c r="AG77" s="127">
        <v>0</v>
      </c>
      <c r="AH77" s="127">
        <v>0</v>
      </c>
      <c r="AI77" s="127">
        <v>0</v>
      </c>
      <c r="AJ77" s="127">
        <v>0</v>
      </c>
      <c r="AK77" s="127">
        <v>0</v>
      </c>
      <c r="AL77" s="127">
        <v>0</v>
      </c>
      <c r="AM77" s="127">
        <v>0</v>
      </c>
      <c r="AN77" s="127">
        <v>0</v>
      </c>
      <c r="AO77" s="127">
        <v>0</v>
      </c>
      <c r="AP77" s="127">
        <v>0</v>
      </c>
      <c r="AQ77" s="127">
        <v>0</v>
      </c>
      <c r="AR77" s="127">
        <v>0</v>
      </c>
      <c r="AS77" s="127">
        <v>0</v>
      </c>
      <c r="AT77" s="127">
        <v>0</v>
      </c>
    </row>
    <row r="78" spans="1:48" s="41" customFormat="1" ht="37.5" x14ac:dyDescent="0.25">
      <c r="A78" s="164" t="s">
        <v>624</v>
      </c>
      <c r="B78" s="88" t="s">
        <v>641</v>
      </c>
      <c r="C78" s="165" t="s">
        <v>632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7">
        <v>0</v>
      </c>
      <c r="AF78" s="127">
        <v>0</v>
      </c>
      <c r="AG78" s="127">
        <v>0</v>
      </c>
      <c r="AH78" s="127">
        <v>0</v>
      </c>
      <c r="AI78" s="127">
        <v>0</v>
      </c>
      <c r="AJ78" s="127">
        <v>0</v>
      </c>
      <c r="AK78" s="127">
        <v>0</v>
      </c>
      <c r="AL78" s="127">
        <v>0</v>
      </c>
      <c r="AM78" s="127">
        <v>0</v>
      </c>
      <c r="AN78" s="127">
        <v>0</v>
      </c>
      <c r="AO78" s="127">
        <v>0</v>
      </c>
      <c r="AP78" s="127">
        <v>0</v>
      </c>
      <c r="AQ78" s="127">
        <v>0</v>
      </c>
      <c r="AR78" s="127">
        <v>0</v>
      </c>
      <c r="AS78" s="127">
        <v>0</v>
      </c>
      <c r="AT78" s="127">
        <v>0</v>
      </c>
    </row>
    <row r="79" spans="1:48" s="41" customFormat="1" ht="37.5" x14ac:dyDescent="0.25">
      <c r="A79" s="164" t="s">
        <v>625</v>
      </c>
      <c r="B79" s="88" t="s">
        <v>639</v>
      </c>
      <c r="C79" s="165" t="s">
        <v>633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0</v>
      </c>
      <c r="AA79" s="127">
        <v>0</v>
      </c>
      <c r="AB79" s="127">
        <v>0</v>
      </c>
      <c r="AC79" s="127">
        <v>0</v>
      </c>
      <c r="AD79" s="127">
        <v>0</v>
      </c>
      <c r="AE79" s="127">
        <v>0</v>
      </c>
      <c r="AF79" s="127">
        <v>0</v>
      </c>
      <c r="AG79" s="127">
        <v>0</v>
      </c>
      <c r="AH79" s="127">
        <v>0</v>
      </c>
      <c r="AI79" s="127">
        <v>0</v>
      </c>
      <c r="AJ79" s="127">
        <v>0</v>
      </c>
      <c r="AK79" s="127">
        <v>0</v>
      </c>
      <c r="AL79" s="127">
        <v>0</v>
      </c>
      <c r="AM79" s="127">
        <v>0</v>
      </c>
      <c r="AN79" s="127">
        <v>0</v>
      </c>
      <c r="AO79" s="127">
        <v>0</v>
      </c>
      <c r="AP79" s="127">
        <v>0</v>
      </c>
      <c r="AQ79" s="127">
        <v>0</v>
      </c>
      <c r="AR79" s="127">
        <v>0</v>
      </c>
      <c r="AS79" s="127">
        <v>0</v>
      </c>
      <c r="AT79" s="127">
        <v>0</v>
      </c>
    </row>
    <row r="80" spans="1:48" s="41" customFormat="1" ht="37.5" x14ac:dyDescent="0.25">
      <c r="A80" s="164" t="s">
        <v>626</v>
      </c>
      <c r="B80" s="88" t="s">
        <v>645</v>
      </c>
      <c r="C80" s="165" t="s">
        <v>634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7">
        <v>0</v>
      </c>
      <c r="W80" s="127">
        <v>0</v>
      </c>
      <c r="X80" s="127">
        <v>0</v>
      </c>
      <c r="Y80" s="127">
        <v>0</v>
      </c>
      <c r="Z80" s="127">
        <v>0</v>
      </c>
      <c r="AA80" s="127">
        <v>0</v>
      </c>
      <c r="AB80" s="127">
        <v>0</v>
      </c>
      <c r="AC80" s="127">
        <v>0</v>
      </c>
      <c r="AD80" s="127">
        <v>0</v>
      </c>
      <c r="AE80" s="127">
        <v>0</v>
      </c>
      <c r="AF80" s="127">
        <v>0</v>
      </c>
      <c r="AG80" s="127">
        <v>0</v>
      </c>
      <c r="AH80" s="127">
        <v>0</v>
      </c>
      <c r="AI80" s="127">
        <v>0</v>
      </c>
      <c r="AJ80" s="127">
        <v>0</v>
      </c>
      <c r="AK80" s="127">
        <v>0</v>
      </c>
      <c r="AL80" s="127">
        <v>0</v>
      </c>
      <c r="AM80" s="127">
        <v>0</v>
      </c>
      <c r="AN80" s="127">
        <v>0</v>
      </c>
      <c r="AO80" s="127">
        <v>0</v>
      </c>
      <c r="AP80" s="127">
        <v>0</v>
      </c>
      <c r="AQ80" s="127">
        <v>0</v>
      </c>
      <c r="AR80" s="127">
        <v>0</v>
      </c>
      <c r="AS80" s="127">
        <v>0</v>
      </c>
      <c r="AT80" s="127">
        <v>0</v>
      </c>
    </row>
    <row r="81" spans="1:48" s="41" customFormat="1" ht="56.25" x14ac:dyDescent="0.25">
      <c r="A81" s="164" t="s">
        <v>627</v>
      </c>
      <c r="B81" s="88" t="s">
        <v>642</v>
      </c>
      <c r="C81" s="165" t="s">
        <v>635</v>
      </c>
      <c r="D81" s="127">
        <v>0</v>
      </c>
      <c r="E81" s="127">
        <v>0</v>
      </c>
      <c r="F81" s="127">
        <v>0</v>
      </c>
      <c r="G81" s="127">
        <f>0.651042-0.1302084</f>
        <v>0.52083360000000001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f>0.625-0.125</f>
        <v>0.5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0</v>
      </c>
      <c r="AA81" s="127">
        <v>0</v>
      </c>
      <c r="AB81" s="127">
        <v>0</v>
      </c>
      <c r="AC81" s="127">
        <v>0</v>
      </c>
      <c r="AD81" s="127">
        <v>0</v>
      </c>
      <c r="AE81" s="127">
        <v>0</v>
      </c>
      <c r="AF81" s="127">
        <v>0</v>
      </c>
      <c r="AG81" s="127">
        <v>0</v>
      </c>
      <c r="AH81" s="127">
        <v>0</v>
      </c>
      <c r="AI81" s="127">
        <v>0</v>
      </c>
      <c r="AJ81" s="127">
        <v>0</v>
      </c>
      <c r="AK81" s="127">
        <v>0</v>
      </c>
      <c r="AL81" s="127">
        <v>0</v>
      </c>
      <c r="AM81" s="127">
        <v>0</v>
      </c>
      <c r="AN81" s="127">
        <v>0</v>
      </c>
      <c r="AO81" s="127">
        <v>0</v>
      </c>
      <c r="AP81" s="127">
        <v>0</v>
      </c>
      <c r="AQ81" s="127">
        <v>0</v>
      </c>
      <c r="AR81" s="127">
        <v>0</v>
      </c>
      <c r="AS81" s="127">
        <v>0</v>
      </c>
      <c r="AT81" s="127">
        <v>0</v>
      </c>
    </row>
    <row r="82" spans="1:48" s="41" customFormat="1" ht="56.25" x14ac:dyDescent="0.25">
      <c r="A82" s="164" t="s">
        <v>628</v>
      </c>
      <c r="B82" s="88" t="s">
        <v>643</v>
      </c>
      <c r="C82" s="165" t="s">
        <v>636</v>
      </c>
      <c r="D82" s="127">
        <v>0</v>
      </c>
      <c r="E82" s="127">
        <v>0</v>
      </c>
      <c r="F82" s="127">
        <v>0</v>
      </c>
      <c r="G82" s="127">
        <f>0.546875-0.1302084</f>
        <v>0.4166666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f>0.525-0.125</f>
        <v>0.4</v>
      </c>
      <c r="U82" s="127">
        <v>0</v>
      </c>
      <c r="V82" s="127">
        <v>0</v>
      </c>
      <c r="W82" s="127">
        <v>0</v>
      </c>
      <c r="X82" s="127">
        <v>0</v>
      </c>
      <c r="Y82" s="127">
        <v>0</v>
      </c>
      <c r="Z82" s="127">
        <v>0</v>
      </c>
      <c r="AA82" s="127">
        <v>0</v>
      </c>
      <c r="AB82" s="127">
        <v>0</v>
      </c>
      <c r="AC82" s="127">
        <v>0</v>
      </c>
      <c r="AD82" s="127">
        <v>0</v>
      </c>
      <c r="AE82" s="127">
        <v>0</v>
      </c>
      <c r="AF82" s="127">
        <v>0</v>
      </c>
      <c r="AG82" s="127">
        <v>0</v>
      </c>
      <c r="AH82" s="127">
        <v>0</v>
      </c>
      <c r="AI82" s="127">
        <v>0</v>
      </c>
      <c r="AJ82" s="127">
        <v>0</v>
      </c>
      <c r="AK82" s="127">
        <v>0</v>
      </c>
      <c r="AL82" s="127">
        <v>0</v>
      </c>
      <c r="AM82" s="127">
        <v>0</v>
      </c>
      <c r="AN82" s="127">
        <v>0</v>
      </c>
      <c r="AO82" s="127">
        <v>0</v>
      </c>
      <c r="AP82" s="127">
        <v>0</v>
      </c>
      <c r="AQ82" s="127">
        <v>0</v>
      </c>
      <c r="AR82" s="127">
        <v>0</v>
      </c>
      <c r="AS82" s="127">
        <v>0</v>
      </c>
      <c r="AT82" s="127">
        <v>0</v>
      </c>
    </row>
    <row r="83" spans="1:48" s="41" customFormat="1" ht="37.5" x14ac:dyDescent="0.25">
      <c r="A83" s="164" t="s">
        <v>629</v>
      </c>
      <c r="B83" s="88" t="s">
        <v>640</v>
      </c>
      <c r="C83" s="165" t="s">
        <v>637</v>
      </c>
      <c r="D83" s="127">
        <v>0</v>
      </c>
      <c r="E83" s="127">
        <v>0</v>
      </c>
      <c r="F83" s="127">
        <v>0</v>
      </c>
      <c r="G83" s="127">
        <f>1.979-0.40227</f>
        <v>1.57673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f>1.88-0.38225</f>
        <v>1.4977499999999999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  <c r="Z83" s="127">
        <v>0</v>
      </c>
      <c r="AA83" s="127">
        <v>0</v>
      </c>
      <c r="AB83" s="127">
        <v>0</v>
      </c>
      <c r="AC83" s="127">
        <v>0</v>
      </c>
      <c r="AD83" s="127">
        <v>0</v>
      </c>
      <c r="AE83" s="127">
        <v>0</v>
      </c>
      <c r="AF83" s="127">
        <v>0</v>
      </c>
      <c r="AG83" s="127">
        <v>0</v>
      </c>
      <c r="AH83" s="127">
        <v>0</v>
      </c>
      <c r="AI83" s="127">
        <v>0</v>
      </c>
      <c r="AJ83" s="127">
        <v>0</v>
      </c>
      <c r="AK83" s="127">
        <v>0</v>
      </c>
      <c r="AL83" s="127">
        <v>0</v>
      </c>
      <c r="AM83" s="127">
        <v>0</v>
      </c>
      <c r="AN83" s="127">
        <v>0</v>
      </c>
      <c r="AO83" s="127">
        <v>0</v>
      </c>
      <c r="AP83" s="127">
        <v>0</v>
      </c>
      <c r="AQ83" s="127">
        <v>0</v>
      </c>
      <c r="AR83" s="127">
        <v>0</v>
      </c>
      <c r="AS83" s="127">
        <v>0</v>
      </c>
      <c r="AT83" s="127">
        <v>0</v>
      </c>
    </row>
    <row r="84" spans="1:48" s="41" customFormat="1" ht="37.5" x14ac:dyDescent="0.25">
      <c r="A84" s="164" t="s">
        <v>630</v>
      </c>
      <c r="B84" s="88" t="s">
        <v>646</v>
      </c>
      <c r="C84" s="165" t="s">
        <v>638</v>
      </c>
      <c r="D84" s="127">
        <v>0</v>
      </c>
      <c r="E84" s="127">
        <v>0</v>
      </c>
      <c r="F84" s="127">
        <f>0.3665625-0.2103125</f>
        <v>0.15625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f>0.3519-0.2019</f>
        <v>0.15</v>
      </c>
      <c r="U84" s="127">
        <v>0</v>
      </c>
      <c r="V84" s="127">
        <v>0</v>
      </c>
      <c r="W84" s="127">
        <v>0</v>
      </c>
      <c r="X84" s="127">
        <v>0</v>
      </c>
      <c r="Y84" s="127">
        <v>0</v>
      </c>
      <c r="Z84" s="127">
        <v>0</v>
      </c>
      <c r="AA84" s="127">
        <v>0</v>
      </c>
      <c r="AB84" s="127">
        <v>0</v>
      </c>
      <c r="AC84" s="127">
        <v>0</v>
      </c>
      <c r="AD84" s="127">
        <v>0</v>
      </c>
      <c r="AE84" s="127">
        <v>0</v>
      </c>
      <c r="AF84" s="127">
        <v>0</v>
      </c>
      <c r="AG84" s="127">
        <v>0</v>
      </c>
      <c r="AH84" s="127">
        <v>0</v>
      </c>
      <c r="AI84" s="127">
        <v>0</v>
      </c>
      <c r="AJ84" s="127">
        <v>0</v>
      </c>
      <c r="AK84" s="127">
        <v>0</v>
      </c>
      <c r="AL84" s="127">
        <v>0</v>
      </c>
      <c r="AM84" s="127">
        <v>0</v>
      </c>
      <c r="AN84" s="127">
        <v>0</v>
      </c>
      <c r="AO84" s="127">
        <v>0</v>
      </c>
      <c r="AP84" s="127">
        <v>0</v>
      </c>
      <c r="AQ84" s="127">
        <v>0</v>
      </c>
      <c r="AR84" s="127">
        <v>0</v>
      </c>
      <c r="AS84" s="127">
        <v>0</v>
      </c>
      <c r="AT84" s="127">
        <v>0</v>
      </c>
    </row>
    <row r="85" spans="1:48" ht="30" x14ac:dyDescent="0.25">
      <c r="A85" s="54" t="s">
        <v>22</v>
      </c>
      <c r="B85" s="7" t="s">
        <v>83</v>
      </c>
      <c r="C85" s="13" t="s">
        <v>113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</row>
    <row r="86" spans="1:48" ht="37.5" x14ac:dyDescent="0.25">
      <c r="A86" s="168" t="s">
        <v>22</v>
      </c>
      <c r="B86" s="92" t="s">
        <v>574</v>
      </c>
      <c r="C86" s="136" t="s">
        <v>502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</row>
    <row r="87" spans="1:48" ht="30" x14ac:dyDescent="0.25">
      <c r="A87" s="54" t="s">
        <v>7</v>
      </c>
      <c r="B87" s="7" t="s">
        <v>84</v>
      </c>
      <c r="C87" s="8" t="s">
        <v>113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</row>
    <row r="88" spans="1:48" ht="18.75" x14ac:dyDescent="0.25">
      <c r="A88" s="6" t="s">
        <v>27</v>
      </c>
      <c r="B88" s="7" t="s">
        <v>85</v>
      </c>
      <c r="C88" s="8" t="s">
        <v>113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</row>
    <row r="89" spans="1:48" ht="30" x14ac:dyDescent="0.25">
      <c r="A89" s="6" t="s">
        <v>35</v>
      </c>
      <c r="B89" s="7" t="s">
        <v>86</v>
      </c>
      <c r="C89" s="8" t="s">
        <v>113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</row>
    <row r="90" spans="1:48" ht="30" x14ac:dyDescent="0.25">
      <c r="A90" s="54" t="s">
        <v>8</v>
      </c>
      <c r="B90" s="7" t="s">
        <v>92</v>
      </c>
      <c r="C90" s="8" t="s">
        <v>113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</row>
    <row r="91" spans="1:48" ht="30" x14ac:dyDescent="0.25">
      <c r="A91" s="6" t="s">
        <v>24</v>
      </c>
      <c r="B91" s="7" t="s">
        <v>93</v>
      </c>
      <c r="C91" s="8" t="s">
        <v>113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</row>
    <row r="92" spans="1:48" ht="30" x14ac:dyDescent="0.25">
      <c r="A92" s="54" t="s">
        <v>25</v>
      </c>
      <c r="B92" s="7" t="s">
        <v>94</v>
      </c>
      <c r="C92" s="13" t="s">
        <v>113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</row>
    <row r="93" spans="1:48" ht="18.75" x14ac:dyDescent="0.25">
      <c r="A93" s="6" t="s">
        <v>26</v>
      </c>
      <c r="B93" s="7" t="s">
        <v>95</v>
      </c>
      <c r="C93" s="8" t="s">
        <v>113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</row>
    <row r="94" spans="1:48" ht="30" x14ac:dyDescent="0.25">
      <c r="A94" s="6" t="s">
        <v>87</v>
      </c>
      <c r="B94" s="7" t="s">
        <v>96</v>
      </c>
      <c r="C94" s="8" t="s">
        <v>113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</row>
    <row r="95" spans="1:48" ht="30" x14ac:dyDescent="0.25">
      <c r="A95" s="6" t="s">
        <v>88</v>
      </c>
      <c r="B95" s="7" t="s">
        <v>97</v>
      </c>
      <c r="C95" s="8" t="s">
        <v>113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</row>
    <row r="96" spans="1:48" ht="30" x14ac:dyDescent="0.25">
      <c r="A96" s="6" t="s">
        <v>89</v>
      </c>
      <c r="B96" s="7" t="s">
        <v>98</v>
      </c>
      <c r="C96" s="8" t="s">
        <v>113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</row>
    <row r="97" spans="1:48" ht="30" x14ac:dyDescent="0.25">
      <c r="A97" s="6" t="s">
        <v>90</v>
      </c>
      <c r="B97" s="7" t="s">
        <v>99</v>
      </c>
      <c r="C97" s="8" t="s">
        <v>113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</row>
    <row r="98" spans="1:48" ht="30" x14ac:dyDescent="0.25">
      <c r="A98" s="6" t="s">
        <v>91</v>
      </c>
      <c r="B98" s="7" t="s">
        <v>100</v>
      </c>
      <c r="C98" s="8" t="s">
        <v>113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</row>
    <row r="99" spans="1:48" ht="30" x14ac:dyDescent="0.25">
      <c r="A99" s="6" t="s">
        <v>17</v>
      </c>
      <c r="B99" s="7" t="s">
        <v>102</v>
      </c>
      <c r="C99" s="8" t="s">
        <v>113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</row>
    <row r="100" spans="1:48" ht="18.75" x14ac:dyDescent="0.25">
      <c r="A100" s="6" t="s">
        <v>101</v>
      </c>
      <c r="B100" s="7" t="s">
        <v>103</v>
      </c>
      <c r="C100" s="8" t="s">
        <v>113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</row>
    <row r="101" spans="1:48" ht="30" x14ac:dyDescent="0.25">
      <c r="A101" s="39" t="s">
        <v>118</v>
      </c>
      <c r="B101" s="7" t="s">
        <v>117</v>
      </c>
      <c r="C101" s="13" t="s">
        <v>113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</row>
    <row r="102" spans="1:48" ht="45" x14ac:dyDescent="0.25">
      <c r="A102" s="54" t="s">
        <v>9</v>
      </c>
      <c r="B102" s="7" t="s">
        <v>104</v>
      </c>
      <c r="C102" s="13" t="s">
        <v>113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</row>
    <row r="103" spans="1:48" ht="30" x14ac:dyDescent="0.25">
      <c r="A103" s="54" t="s">
        <v>10</v>
      </c>
      <c r="B103" s="7" t="s">
        <v>105</v>
      </c>
      <c r="C103" s="13" t="s">
        <v>113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</row>
    <row r="104" spans="1:48" ht="30" x14ac:dyDescent="0.25">
      <c r="A104" s="54" t="s">
        <v>11</v>
      </c>
      <c r="B104" s="7" t="s">
        <v>106</v>
      </c>
      <c r="C104" s="13" t="s">
        <v>113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</row>
    <row r="105" spans="1:48" ht="30" x14ac:dyDescent="0.25">
      <c r="A105" s="54" t="s">
        <v>36</v>
      </c>
      <c r="B105" s="7" t="s">
        <v>107</v>
      </c>
      <c r="C105" s="13" t="s">
        <v>113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</row>
    <row r="106" spans="1:48" ht="30" x14ac:dyDescent="0.25">
      <c r="A106" s="54" t="s">
        <v>29</v>
      </c>
      <c r="B106" s="7" t="s">
        <v>108</v>
      </c>
      <c r="C106" s="13" t="s">
        <v>113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40">
        <v>0</v>
      </c>
      <c r="AN106" s="40">
        <v>0</v>
      </c>
      <c r="AO106" s="40">
        <v>0</v>
      </c>
      <c r="AP106" s="40">
        <v>0</v>
      </c>
      <c r="AQ106" s="40">
        <v>0</v>
      </c>
      <c r="AR106" s="40">
        <v>0</v>
      </c>
      <c r="AS106" s="40">
        <v>0</v>
      </c>
      <c r="AT106" s="40">
        <v>0</v>
      </c>
      <c r="AU106" s="40">
        <v>0</v>
      </c>
      <c r="AV106" s="40">
        <v>0</v>
      </c>
    </row>
    <row r="107" spans="1:48" ht="18.75" x14ac:dyDescent="0.25">
      <c r="A107" s="55" t="s">
        <v>37</v>
      </c>
      <c r="B107" s="42" t="str">
        <f>'1'!B95</f>
        <v>Прочие инвестиционные проекты, всего, в том числе:</v>
      </c>
      <c r="C107" s="56" t="s">
        <v>113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7">
        <v>0</v>
      </c>
      <c r="T107" s="57">
        <v>0</v>
      </c>
      <c r="U107" s="57">
        <v>0</v>
      </c>
      <c r="V107" s="57">
        <v>0</v>
      </c>
      <c r="W107" s="57">
        <v>0</v>
      </c>
      <c r="X107" s="57">
        <v>0</v>
      </c>
      <c r="Y107" s="57">
        <v>0</v>
      </c>
      <c r="Z107" s="57">
        <v>0</v>
      </c>
      <c r="AA107" s="57">
        <v>0</v>
      </c>
      <c r="AB107" s="57">
        <v>0</v>
      </c>
      <c r="AC107" s="57">
        <v>0</v>
      </c>
      <c r="AD107" s="57">
        <v>0</v>
      </c>
      <c r="AE107" s="57">
        <v>0</v>
      </c>
      <c r="AF107" s="57">
        <v>0</v>
      </c>
      <c r="AG107" s="57">
        <v>0</v>
      </c>
      <c r="AH107" s="57">
        <v>0</v>
      </c>
      <c r="AI107" s="57">
        <v>0</v>
      </c>
      <c r="AJ107" s="57">
        <v>0</v>
      </c>
      <c r="AK107" s="57">
        <v>0</v>
      </c>
      <c r="AL107" s="57">
        <v>0</v>
      </c>
      <c r="AM107" s="57">
        <v>0</v>
      </c>
      <c r="AN107" s="57">
        <v>0</v>
      </c>
      <c r="AO107" s="57">
        <v>0</v>
      </c>
      <c r="AP107" s="57">
        <v>0</v>
      </c>
      <c r="AQ107" s="57">
        <v>0</v>
      </c>
      <c r="AR107" s="57">
        <v>0</v>
      </c>
      <c r="AS107" s="57">
        <v>0</v>
      </c>
      <c r="AT107" s="57">
        <v>0</v>
      </c>
      <c r="AU107" s="57">
        <v>0</v>
      </c>
      <c r="AV107" s="57">
        <v>0</v>
      </c>
    </row>
    <row r="108" spans="1:48" s="183" customForma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</row>
    <row r="109" spans="1:48" s="183" customFormat="1" ht="12" x14ac:dyDescent="0.2">
      <c r="A109" s="183" t="s">
        <v>307</v>
      </c>
    </row>
    <row r="110" spans="1:48" s="183" customFormat="1" ht="26.25" customHeight="1" x14ac:dyDescent="0.2">
      <c r="A110" s="183" t="s">
        <v>308</v>
      </c>
    </row>
    <row r="111" spans="1:48" x14ac:dyDescent="0.25">
      <c r="A111" s="322" t="s">
        <v>420</v>
      </c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</row>
    <row r="112" spans="1:48" x14ac:dyDescent="0.25">
      <c r="A112" s="322" t="s">
        <v>421</v>
      </c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</row>
  </sheetData>
  <customSheetViews>
    <customSheetView guid="{FC68BDD2-F512-4524-8E29-BBFD503F0B23}" scale="70" fitToPage="1">
      <selection activeCell="E2" sqref="E2"/>
      <pageMargins left="0.70866141732283472" right="0.70866141732283472" top="0.74803149606299213" bottom="0.74803149606299213" header="0.31496062992125984" footer="0.31496062992125984"/>
      <pageSetup paperSize="8" scale="33" fitToHeight="3" orientation="landscape" r:id="rId1"/>
    </customSheetView>
  </customSheetViews>
  <mergeCells count="50">
    <mergeCell ref="A8:AV8"/>
    <mergeCell ref="K2:L2"/>
    <mergeCell ref="M2:N2"/>
    <mergeCell ref="A4:AV4"/>
    <mergeCell ref="A5:AV5"/>
    <mergeCell ref="A6:AV6"/>
    <mergeCell ref="A9:AV9"/>
    <mergeCell ref="A11:A15"/>
    <mergeCell ref="B11:B15"/>
    <mergeCell ref="C11:C15"/>
    <mergeCell ref="D11:AV11"/>
    <mergeCell ref="D12:W12"/>
    <mergeCell ref="X12:AK12"/>
    <mergeCell ref="AL12:AN12"/>
    <mergeCell ref="AO12:AP12"/>
    <mergeCell ref="AQ12:AS12"/>
    <mergeCell ref="AT12:AU12"/>
    <mergeCell ref="D13:G13"/>
    <mergeCell ref="H13:J13"/>
    <mergeCell ref="K13:N13"/>
    <mergeCell ref="O13:S13"/>
    <mergeCell ref="T13:T15"/>
    <mergeCell ref="U13:U15"/>
    <mergeCell ref="V13:V15"/>
    <mergeCell ref="W13:W15"/>
    <mergeCell ref="X13:Z13"/>
    <mergeCell ref="AR13:AR15"/>
    <mergeCell ref="AS13:AS15"/>
    <mergeCell ref="AA13:AD13"/>
    <mergeCell ref="AE13:AG13"/>
    <mergeCell ref="AH13:AJ13"/>
    <mergeCell ref="AK13:AK15"/>
    <mergeCell ref="AL13:AL15"/>
    <mergeCell ref="AM13:AM15"/>
    <mergeCell ref="A111:AV111"/>
    <mergeCell ref="A112:AV112"/>
    <mergeCell ref="AT13:AT15"/>
    <mergeCell ref="AU13:AU15"/>
    <mergeCell ref="D14:G14"/>
    <mergeCell ref="H14:J14"/>
    <mergeCell ref="K14:N14"/>
    <mergeCell ref="O14:S14"/>
    <mergeCell ref="X14:Z14"/>
    <mergeCell ref="AA14:AD14"/>
    <mergeCell ref="AE14:AG14"/>
    <mergeCell ref="AH14:AJ14"/>
    <mergeCell ref="AN13:AN15"/>
    <mergeCell ref="AO13:AO15"/>
    <mergeCell ref="AP13:AP15"/>
    <mergeCell ref="AQ13:AQ15"/>
  </mergeCells>
  <pageMargins left="0.70866141732283472" right="0.70866141732283472" top="0.74803149606299213" bottom="0.74803149606299213" header="0.31496062992125984" footer="0.31496062992125984"/>
  <pageSetup paperSize="8" scale="33" fitToHeight="3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4"/>
  <sheetViews>
    <sheetView topLeftCell="AG1" zoomScale="55" zoomScaleNormal="55" workbookViewId="0">
      <selection activeCell="BC17" sqref="BC17:BH17"/>
    </sheetView>
  </sheetViews>
  <sheetFormatPr defaultColWidth="9.140625" defaultRowHeight="15.75" x14ac:dyDescent="0.25"/>
  <cols>
    <col min="1" max="1" width="13.28515625" style="53" customWidth="1"/>
    <col min="2" max="2" width="55.42578125" style="210" customWidth="1"/>
    <col min="3" max="3" width="11.140625" style="53" customWidth="1"/>
    <col min="4" max="4" width="20.7109375" style="31" customWidth="1"/>
    <col min="5" max="5" width="17.85546875" style="212" customWidth="1"/>
    <col min="6" max="6" width="14.42578125" style="31" customWidth="1"/>
    <col min="7" max="7" width="11.42578125" style="31" customWidth="1"/>
    <col min="8" max="8" width="13.140625" style="31" customWidth="1"/>
    <col min="9" max="9" width="10.42578125" style="31" customWidth="1"/>
    <col min="10" max="10" width="12.140625" style="31" customWidth="1"/>
    <col min="11" max="11" width="8" style="31" customWidth="1"/>
    <col min="12" max="12" width="13.28515625" style="31" customWidth="1"/>
    <col min="13" max="13" width="17.85546875" style="31" customWidth="1"/>
    <col min="14" max="14" width="14" style="31" customWidth="1"/>
    <col min="15" max="15" width="15.140625" style="31" customWidth="1"/>
    <col min="16" max="16" width="10" style="31" customWidth="1"/>
    <col min="17" max="17" width="8" style="31" customWidth="1"/>
    <col min="18" max="18" width="10.28515625" style="31" customWidth="1"/>
    <col min="19" max="19" width="7.85546875" style="31" customWidth="1"/>
    <col min="20" max="20" width="9.7109375" style="31" customWidth="1"/>
    <col min="21" max="21" width="19" style="31" customWidth="1"/>
    <col min="22" max="22" width="13.85546875" style="31" customWidth="1"/>
    <col min="23" max="23" width="12.7109375" style="31" customWidth="1"/>
    <col min="24" max="24" width="12.85546875" style="31" customWidth="1"/>
    <col min="25" max="25" width="9.140625" style="31"/>
    <col min="26" max="26" width="10.28515625" style="31" customWidth="1"/>
    <col min="27" max="27" width="8" style="31" customWidth="1"/>
    <col min="28" max="28" width="11.85546875" style="31" customWidth="1"/>
    <col min="29" max="29" width="19.28515625" style="31" customWidth="1"/>
    <col min="30" max="30" width="14.5703125" style="31" customWidth="1"/>
    <col min="31" max="31" width="13.28515625" style="31" customWidth="1"/>
    <col min="32" max="32" width="10.85546875" style="31" customWidth="1"/>
    <col min="33" max="33" width="10.28515625" style="31" customWidth="1"/>
    <col min="34" max="34" width="10.5703125" style="31" customWidth="1"/>
    <col min="35" max="35" width="8" style="31" customWidth="1"/>
    <col min="36" max="36" width="11.85546875" style="31" customWidth="1"/>
    <col min="37" max="37" width="19.28515625" style="31" customWidth="1"/>
    <col min="38" max="38" width="14.5703125" style="31" customWidth="1"/>
    <col min="39" max="39" width="13.28515625" style="31" customWidth="1"/>
    <col min="40" max="40" width="10.85546875" style="31" customWidth="1"/>
    <col min="41" max="41" width="10.28515625" style="31" customWidth="1"/>
    <col min="42" max="42" width="10.5703125" style="31" customWidth="1"/>
    <col min="43" max="43" width="8" style="31" customWidth="1"/>
    <col min="44" max="44" width="11.85546875" style="31" customWidth="1"/>
    <col min="45" max="45" width="19.28515625" style="31" customWidth="1"/>
    <col min="46" max="46" width="14.5703125" style="31" customWidth="1"/>
    <col min="47" max="47" width="13.28515625" style="31" customWidth="1"/>
    <col min="48" max="48" width="10.85546875" style="31" customWidth="1"/>
    <col min="49" max="49" width="10.28515625" style="31" customWidth="1"/>
    <col min="50" max="50" width="10.5703125" style="31" customWidth="1"/>
    <col min="51" max="51" width="8" style="31" customWidth="1"/>
    <col min="52" max="52" width="11.85546875" style="31" customWidth="1"/>
    <col min="53" max="53" width="18.140625" style="31" customWidth="1"/>
    <col min="54" max="54" width="17" style="31" customWidth="1"/>
    <col min="55" max="55" width="14.42578125" style="31" customWidth="1"/>
    <col min="56" max="56" width="10.7109375" style="31" customWidth="1"/>
    <col min="57" max="57" width="10.85546875" style="31" customWidth="1"/>
    <col min="58" max="58" width="12.28515625" style="31" customWidth="1"/>
    <col min="59" max="59" width="12.85546875" style="31" customWidth="1"/>
    <col min="60" max="60" width="11.85546875" style="31" customWidth="1"/>
    <col min="61" max="129" width="11.5703125" style="31" customWidth="1"/>
    <col min="130" max="132" width="11.5703125" style="59" customWidth="1"/>
    <col min="133" max="133" width="11.5703125" style="101" customWidth="1"/>
    <col min="134" max="134" width="11.5703125" style="31" customWidth="1"/>
    <col min="135" max="16384" width="9.140625" style="31"/>
  </cols>
  <sheetData>
    <row r="1" spans="1:60" s="31" customFormat="1" ht="22.5" x14ac:dyDescent="0.25">
      <c r="BH1" s="60" t="s">
        <v>320</v>
      </c>
    </row>
    <row r="2" spans="1:60" s="31" customFormat="1" ht="22.5" x14ac:dyDescent="0.3">
      <c r="BH2" s="61" t="s">
        <v>120</v>
      </c>
    </row>
    <row r="3" spans="1:60" s="31" customFormat="1" ht="18.75" x14ac:dyDescent="0.3">
      <c r="U3" s="61"/>
    </row>
    <row r="4" spans="1:60" s="31" customFormat="1" ht="18.75" x14ac:dyDescent="0.25">
      <c r="A4" s="330" t="s">
        <v>428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</row>
    <row r="5" spans="1:60" s="31" customFormat="1" ht="18.75" x14ac:dyDescent="0.25">
      <c r="A5" s="331" t="s">
        <v>272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</row>
    <row r="6" spans="1:60" s="31" customFormat="1" x14ac:dyDescent="0.25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</row>
    <row r="7" spans="1:60" s="31" customFormat="1" ht="18.75" customHeight="1" x14ac:dyDescent="0.25">
      <c r="A7" s="332" t="s">
        <v>477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</row>
    <row r="8" spans="1:60" s="31" customFormat="1" x14ac:dyDescent="0.25">
      <c r="A8" s="333" t="s">
        <v>123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</row>
    <row r="9" spans="1:60" s="31" customFormat="1" x14ac:dyDescent="0.25">
      <c r="A9" s="191"/>
      <c r="B9" s="191"/>
      <c r="C9" s="191"/>
      <c r="D9" s="191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spans="1:60" s="31" customFormat="1" ht="15.75" customHeight="1" x14ac:dyDescent="0.25">
      <c r="A10" s="334" t="s">
        <v>38</v>
      </c>
      <c r="B10" s="334" t="s">
        <v>39</v>
      </c>
      <c r="C10" s="334" t="s">
        <v>160</v>
      </c>
      <c r="D10" s="334" t="s">
        <v>252</v>
      </c>
      <c r="E10" s="343" t="s">
        <v>253</v>
      </c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3"/>
      <c r="BB10" s="343"/>
      <c r="BC10" s="343"/>
      <c r="BD10" s="343"/>
      <c r="BE10" s="343"/>
      <c r="BF10" s="343"/>
      <c r="BG10" s="343"/>
      <c r="BH10" s="343"/>
    </row>
    <row r="11" spans="1:60" s="31" customFormat="1" ht="24" customHeight="1" x14ac:dyDescent="0.25">
      <c r="A11" s="335"/>
      <c r="B11" s="335"/>
      <c r="C11" s="335"/>
      <c r="D11" s="335"/>
      <c r="E11" s="337">
        <v>2024</v>
      </c>
      <c r="F11" s="338"/>
      <c r="G11" s="338"/>
      <c r="H11" s="338"/>
      <c r="I11" s="338"/>
      <c r="J11" s="338"/>
      <c r="K11" s="338"/>
      <c r="L11" s="339"/>
      <c r="M11" s="337">
        <v>2025</v>
      </c>
      <c r="N11" s="338"/>
      <c r="O11" s="338"/>
      <c r="P11" s="338"/>
      <c r="Q11" s="338"/>
      <c r="R11" s="338"/>
      <c r="S11" s="338"/>
      <c r="T11" s="339"/>
      <c r="U11" s="337">
        <v>2026</v>
      </c>
      <c r="V11" s="338"/>
      <c r="W11" s="338"/>
      <c r="X11" s="338"/>
      <c r="Y11" s="338"/>
      <c r="Z11" s="338"/>
      <c r="AA11" s="338"/>
      <c r="AB11" s="339"/>
      <c r="AC11" s="337">
        <v>2027</v>
      </c>
      <c r="AD11" s="338"/>
      <c r="AE11" s="338"/>
      <c r="AF11" s="338"/>
      <c r="AG11" s="338"/>
      <c r="AH11" s="338"/>
      <c r="AI11" s="338"/>
      <c r="AJ11" s="339"/>
      <c r="AK11" s="337">
        <v>2028</v>
      </c>
      <c r="AL11" s="338"/>
      <c r="AM11" s="338"/>
      <c r="AN11" s="338"/>
      <c r="AO11" s="338"/>
      <c r="AP11" s="338"/>
      <c r="AQ11" s="338"/>
      <c r="AR11" s="339"/>
      <c r="AS11" s="337">
        <v>2029</v>
      </c>
      <c r="AT11" s="338"/>
      <c r="AU11" s="338"/>
      <c r="AV11" s="338"/>
      <c r="AW11" s="338"/>
      <c r="AX11" s="338"/>
      <c r="AY11" s="338"/>
      <c r="AZ11" s="339"/>
      <c r="BA11" s="340" t="s">
        <v>254</v>
      </c>
      <c r="BB11" s="341"/>
      <c r="BC11" s="341"/>
      <c r="BD11" s="341"/>
      <c r="BE11" s="341"/>
      <c r="BF11" s="341"/>
      <c r="BG11" s="341"/>
      <c r="BH11" s="342"/>
    </row>
    <row r="12" spans="1:60" s="31" customFormat="1" ht="132" customHeight="1" x14ac:dyDescent="0.25">
      <c r="A12" s="335"/>
      <c r="B12" s="335"/>
      <c r="C12" s="335"/>
      <c r="D12" s="336"/>
      <c r="E12" s="340" t="s">
        <v>152</v>
      </c>
      <c r="F12" s="341"/>
      <c r="G12" s="341"/>
      <c r="H12" s="341"/>
      <c r="I12" s="341"/>
      <c r="J12" s="341"/>
      <c r="K12" s="341"/>
      <c r="L12" s="342"/>
      <c r="M12" s="340" t="s">
        <v>124</v>
      </c>
      <c r="N12" s="341"/>
      <c r="O12" s="341"/>
      <c r="P12" s="341"/>
      <c r="Q12" s="341"/>
      <c r="R12" s="341"/>
      <c r="S12" s="341"/>
      <c r="T12" s="342"/>
      <c r="U12" s="340" t="s">
        <v>124</v>
      </c>
      <c r="V12" s="341"/>
      <c r="W12" s="341"/>
      <c r="X12" s="341"/>
      <c r="Y12" s="341"/>
      <c r="Z12" s="341"/>
      <c r="AA12" s="341"/>
      <c r="AB12" s="342"/>
      <c r="AC12" s="340" t="s">
        <v>124</v>
      </c>
      <c r="AD12" s="341"/>
      <c r="AE12" s="341"/>
      <c r="AF12" s="341"/>
      <c r="AG12" s="341"/>
      <c r="AH12" s="341"/>
      <c r="AI12" s="341"/>
      <c r="AJ12" s="342"/>
      <c r="AK12" s="340" t="s">
        <v>124</v>
      </c>
      <c r="AL12" s="341"/>
      <c r="AM12" s="341"/>
      <c r="AN12" s="341"/>
      <c r="AO12" s="341"/>
      <c r="AP12" s="341"/>
      <c r="AQ12" s="341"/>
      <c r="AR12" s="342"/>
      <c r="AS12" s="340" t="s">
        <v>124</v>
      </c>
      <c r="AT12" s="341"/>
      <c r="AU12" s="341"/>
      <c r="AV12" s="341"/>
      <c r="AW12" s="341"/>
      <c r="AX12" s="341"/>
      <c r="AY12" s="341"/>
      <c r="AZ12" s="342"/>
      <c r="BA12" s="340" t="s">
        <v>124</v>
      </c>
      <c r="BB12" s="341"/>
      <c r="BC12" s="341"/>
      <c r="BD12" s="341"/>
      <c r="BE12" s="341"/>
      <c r="BF12" s="341"/>
      <c r="BG12" s="341"/>
      <c r="BH12" s="342"/>
    </row>
    <row r="13" spans="1:60" s="31" customFormat="1" ht="31.5" customHeight="1" x14ac:dyDescent="0.25">
      <c r="A13" s="335"/>
      <c r="B13" s="335"/>
      <c r="C13" s="335"/>
      <c r="D13" s="334" t="s">
        <v>124</v>
      </c>
      <c r="E13" s="193" t="s">
        <v>255</v>
      </c>
      <c r="F13" s="337" t="s">
        <v>256</v>
      </c>
      <c r="G13" s="338"/>
      <c r="H13" s="338"/>
      <c r="I13" s="338"/>
      <c r="J13" s="338"/>
      <c r="K13" s="338"/>
      <c r="L13" s="339"/>
      <c r="M13" s="193" t="s">
        <v>255</v>
      </c>
      <c r="N13" s="337" t="s">
        <v>256</v>
      </c>
      <c r="O13" s="338"/>
      <c r="P13" s="338"/>
      <c r="Q13" s="338"/>
      <c r="R13" s="338"/>
      <c r="S13" s="338"/>
      <c r="T13" s="339"/>
      <c r="U13" s="193" t="s">
        <v>255</v>
      </c>
      <c r="V13" s="337" t="s">
        <v>256</v>
      </c>
      <c r="W13" s="338"/>
      <c r="X13" s="338"/>
      <c r="Y13" s="338"/>
      <c r="Z13" s="338"/>
      <c r="AA13" s="338"/>
      <c r="AB13" s="339"/>
      <c r="AC13" s="193" t="s">
        <v>255</v>
      </c>
      <c r="AD13" s="337" t="s">
        <v>256</v>
      </c>
      <c r="AE13" s="338"/>
      <c r="AF13" s="338"/>
      <c r="AG13" s="338"/>
      <c r="AH13" s="338"/>
      <c r="AI13" s="338"/>
      <c r="AJ13" s="339"/>
      <c r="AK13" s="193" t="s">
        <v>255</v>
      </c>
      <c r="AL13" s="337" t="s">
        <v>256</v>
      </c>
      <c r="AM13" s="338"/>
      <c r="AN13" s="338"/>
      <c r="AO13" s="338"/>
      <c r="AP13" s="338"/>
      <c r="AQ13" s="338"/>
      <c r="AR13" s="339"/>
      <c r="AS13" s="193" t="s">
        <v>255</v>
      </c>
      <c r="AT13" s="337" t="s">
        <v>256</v>
      </c>
      <c r="AU13" s="338"/>
      <c r="AV13" s="338"/>
      <c r="AW13" s="338"/>
      <c r="AX13" s="338"/>
      <c r="AY13" s="338"/>
      <c r="AZ13" s="339"/>
      <c r="BA13" s="193" t="s">
        <v>255</v>
      </c>
      <c r="BB13" s="337" t="s">
        <v>256</v>
      </c>
      <c r="BC13" s="338"/>
      <c r="BD13" s="338"/>
      <c r="BE13" s="338"/>
      <c r="BF13" s="338"/>
      <c r="BG13" s="338"/>
      <c r="BH13" s="339"/>
    </row>
    <row r="14" spans="1:60" s="31" customFormat="1" ht="56.25" x14ac:dyDescent="0.25">
      <c r="A14" s="336"/>
      <c r="B14" s="336"/>
      <c r="C14" s="336"/>
      <c r="D14" s="336"/>
      <c r="E14" s="194" t="s">
        <v>257</v>
      </c>
      <c r="F14" s="194" t="s">
        <v>257</v>
      </c>
      <c r="G14" s="195" t="s">
        <v>258</v>
      </c>
      <c r="H14" s="195" t="s">
        <v>259</v>
      </c>
      <c r="I14" s="195" t="s">
        <v>260</v>
      </c>
      <c r="J14" s="195" t="s">
        <v>261</v>
      </c>
      <c r="K14" s="195" t="s">
        <v>262</v>
      </c>
      <c r="L14" s="195" t="s">
        <v>263</v>
      </c>
      <c r="M14" s="194" t="s">
        <v>257</v>
      </c>
      <c r="N14" s="194" t="s">
        <v>257</v>
      </c>
      <c r="O14" s="195" t="s">
        <v>258</v>
      </c>
      <c r="P14" s="195" t="s">
        <v>259</v>
      </c>
      <c r="Q14" s="195" t="s">
        <v>260</v>
      </c>
      <c r="R14" s="195" t="s">
        <v>261</v>
      </c>
      <c r="S14" s="195" t="s">
        <v>262</v>
      </c>
      <c r="T14" s="195" t="s">
        <v>263</v>
      </c>
      <c r="U14" s="194" t="s">
        <v>257</v>
      </c>
      <c r="V14" s="194" t="s">
        <v>257</v>
      </c>
      <c r="W14" s="195" t="s">
        <v>258</v>
      </c>
      <c r="X14" s="195" t="s">
        <v>259</v>
      </c>
      <c r="Y14" s="195" t="s">
        <v>260</v>
      </c>
      <c r="Z14" s="195" t="s">
        <v>261</v>
      </c>
      <c r="AA14" s="195" t="s">
        <v>262</v>
      </c>
      <c r="AB14" s="195" t="s">
        <v>263</v>
      </c>
      <c r="AC14" s="194" t="s">
        <v>257</v>
      </c>
      <c r="AD14" s="194" t="s">
        <v>257</v>
      </c>
      <c r="AE14" s="195" t="s">
        <v>258</v>
      </c>
      <c r="AF14" s="195" t="s">
        <v>259</v>
      </c>
      <c r="AG14" s="195" t="s">
        <v>260</v>
      </c>
      <c r="AH14" s="195" t="s">
        <v>261</v>
      </c>
      <c r="AI14" s="195" t="s">
        <v>262</v>
      </c>
      <c r="AJ14" s="195" t="s">
        <v>263</v>
      </c>
      <c r="AK14" s="194" t="s">
        <v>257</v>
      </c>
      <c r="AL14" s="194" t="s">
        <v>257</v>
      </c>
      <c r="AM14" s="195" t="s">
        <v>258</v>
      </c>
      <c r="AN14" s="195" t="s">
        <v>259</v>
      </c>
      <c r="AO14" s="195" t="s">
        <v>260</v>
      </c>
      <c r="AP14" s="195" t="s">
        <v>261</v>
      </c>
      <c r="AQ14" s="195" t="s">
        <v>262</v>
      </c>
      <c r="AR14" s="195" t="s">
        <v>263</v>
      </c>
      <c r="AS14" s="194" t="s">
        <v>257</v>
      </c>
      <c r="AT14" s="194" t="s">
        <v>257</v>
      </c>
      <c r="AU14" s="195" t="s">
        <v>258</v>
      </c>
      <c r="AV14" s="195" t="s">
        <v>259</v>
      </c>
      <c r="AW14" s="195" t="s">
        <v>260</v>
      </c>
      <c r="AX14" s="195" t="s">
        <v>261</v>
      </c>
      <c r="AY14" s="195" t="s">
        <v>262</v>
      </c>
      <c r="AZ14" s="195" t="s">
        <v>263</v>
      </c>
      <c r="BA14" s="194" t="s">
        <v>257</v>
      </c>
      <c r="BB14" s="194" t="s">
        <v>257</v>
      </c>
      <c r="BC14" s="195" t="s">
        <v>258</v>
      </c>
      <c r="BD14" s="195" t="s">
        <v>259</v>
      </c>
      <c r="BE14" s="195" t="s">
        <v>260</v>
      </c>
      <c r="BF14" s="195" t="s">
        <v>261</v>
      </c>
      <c r="BG14" s="195" t="s">
        <v>262</v>
      </c>
      <c r="BH14" s="195" t="s">
        <v>263</v>
      </c>
    </row>
    <row r="15" spans="1:60" s="31" customFormat="1" x14ac:dyDescent="0.25">
      <c r="A15" s="196">
        <v>1</v>
      </c>
      <c r="B15" s="196">
        <v>2</v>
      </c>
      <c r="C15" s="196">
        <v>3</v>
      </c>
      <c r="D15" s="196">
        <v>4</v>
      </c>
      <c r="E15" s="197" t="s">
        <v>244</v>
      </c>
      <c r="F15" s="197" t="s">
        <v>245</v>
      </c>
      <c r="G15" s="197" t="s">
        <v>246</v>
      </c>
      <c r="H15" s="197" t="s">
        <v>247</v>
      </c>
      <c r="I15" s="197" t="s">
        <v>248</v>
      </c>
      <c r="J15" s="197" t="s">
        <v>249</v>
      </c>
      <c r="K15" s="197" t="s">
        <v>250</v>
      </c>
      <c r="L15" s="197" t="s">
        <v>251</v>
      </c>
      <c r="M15" s="197" t="s">
        <v>274</v>
      </c>
      <c r="N15" s="197" t="s">
        <v>275</v>
      </c>
      <c r="O15" s="197" t="s">
        <v>276</v>
      </c>
      <c r="P15" s="197" t="s">
        <v>277</v>
      </c>
      <c r="Q15" s="197" t="s">
        <v>278</v>
      </c>
      <c r="R15" s="197" t="s">
        <v>279</v>
      </c>
      <c r="S15" s="197" t="s">
        <v>280</v>
      </c>
      <c r="T15" s="197" t="s">
        <v>281</v>
      </c>
      <c r="U15" s="197" t="s">
        <v>282</v>
      </c>
      <c r="V15" s="197" t="s">
        <v>283</v>
      </c>
      <c r="W15" s="197" t="s">
        <v>284</v>
      </c>
      <c r="X15" s="197" t="s">
        <v>285</v>
      </c>
      <c r="Y15" s="197" t="s">
        <v>286</v>
      </c>
      <c r="Z15" s="197" t="s">
        <v>287</v>
      </c>
      <c r="AA15" s="197" t="s">
        <v>288</v>
      </c>
      <c r="AB15" s="197" t="s">
        <v>289</v>
      </c>
      <c r="AC15" s="197" t="s">
        <v>290</v>
      </c>
      <c r="AD15" s="197" t="s">
        <v>291</v>
      </c>
      <c r="AE15" s="197" t="s">
        <v>292</v>
      </c>
      <c r="AF15" s="197" t="s">
        <v>293</v>
      </c>
      <c r="AG15" s="197" t="s">
        <v>294</v>
      </c>
      <c r="AH15" s="197" t="s">
        <v>295</v>
      </c>
      <c r="AI15" s="197" t="s">
        <v>296</v>
      </c>
      <c r="AJ15" s="197" t="s">
        <v>297</v>
      </c>
      <c r="AK15" s="197" t="s">
        <v>290</v>
      </c>
      <c r="AL15" s="197" t="s">
        <v>291</v>
      </c>
      <c r="AM15" s="197" t="s">
        <v>292</v>
      </c>
      <c r="AN15" s="197" t="s">
        <v>293</v>
      </c>
      <c r="AO15" s="197" t="s">
        <v>294</v>
      </c>
      <c r="AP15" s="197" t="s">
        <v>295</v>
      </c>
      <c r="AQ15" s="197" t="s">
        <v>296</v>
      </c>
      <c r="AR15" s="197" t="s">
        <v>297</v>
      </c>
      <c r="AS15" s="197" t="s">
        <v>290</v>
      </c>
      <c r="AT15" s="197" t="s">
        <v>291</v>
      </c>
      <c r="AU15" s="197" t="s">
        <v>292</v>
      </c>
      <c r="AV15" s="197" t="s">
        <v>293</v>
      </c>
      <c r="AW15" s="197" t="s">
        <v>294</v>
      </c>
      <c r="AX15" s="197" t="s">
        <v>295</v>
      </c>
      <c r="AY15" s="197" t="s">
        <v>296</v>
      </c>
      <c r="AZ15" s="197" t="s">
        <v>297</v>
      </c>
      <c r="BA15" s="197" t="s">
        <v>264</v>
      </c>
      <c r="BB15" s="197" t="s">
        <v>265</v>
      </c>
      <c r="BC15" s="197" t="s">
        <v>266</v>
      </c>
      <c r="BD15" s="197" t="s">
        <v>267</v>
      </c>
      <c r="BE15" s="197" t="s">
        <v>268</v>
      </c>
      <c r="BF15" s="197" t="s">
        <v>269</v>
      </c>
      <c r="BG15" s="197" t="s">
        <v>270</v>
      </c>
      <c r="BH15" s="197" t="s">
        <v>271</v>
      </c>
    </row>
    <row r="16" spans="1:60" s="31" customFormat="1" ht="40.5" customHeight="1" x14ac:dyDescent="0.25">
      <c r="A16" s="8" t="s">
        <v>52</v>
      </c>
      <c r="B16" s="7" t="s">
        <v>53</v>
      </c>
      <c r="C16" s="8" t="s">
        <v>113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</row>
    <row r="17" spans="1:60" s="31" customFormat="1" ht="30" x14ac:dyDescent="0.25">
      <c r="A17" s="8" t="s">
        <v>54</v>
      </c>
      <c r="B17" s="7" t="s">
        <v>55</v>
      </c>
      <c r="C17" s="8" t="s">
        <v>113</v>
      </c>
      <c r="D17" s="9">
        <f t="shared" ref="D17:BG17" si="0">D47</f>
        <v>10.474</v>
      </c>
      <c r="E17" s="9">
        <f t="shared" si="0"/>
        <v>0</v>
      </c>
      <c r="F17" s="9">
        <f t="shared" si="0"/>
        <v>10.474</v>
      </c>
      <c r="G17" s="9">
        <f t="shared" si="0"/>
        <v>12.693028519999999</v>
      </c>
      <c r="H17" s="9">
        <f t="shared" si="0"/>
        <v>0</v>
      </c>
      <c r="I17" s="9">
        <f t="shared" si="0"/>
        <v>0.35</v>
      </c>
      <c r="J17" s="9">
        <f t="shared" si="0"/>
        <v>12.526480000000001</v>
      </c>
      <c r="K17" s="9">
        <f t="shared" si="0"/>
        <v>1.84E-2</v>
      </c>
      <c r="L17" s="9">
        <f t="shared" si="0"/>
        <v>4</v>
      </c>
      <c r="M17" s="9">
        <f t="shared" si="0"/>
        <v>0</v>
      </c>
      <c r="N17" s="9">
        <f t="shared" si="0"/>
        <v>26.61</v>
      </c>
      <c r="O17" s="9">
        <f t="shared" si="0"/>
        <v>6.7143270749999999</v>
      </c>
      <c r="P17" s="9">
        <f t="shared" si="0"/>
        <v>0</v>
      </c>
      <c r="Q17" s="9">
        <f t="shared" si="0"/>
        <v>0.35</v>
      </c>
      <c r="R17" s="9">
        <f t="shared" si="0"/>
        <v>6.802295</v>
      </c>
      <c r="S17" s="9">
        <f t="shared" si="0"/>
        <v>1.84E-2</v>
      </c>
      <c r="T17" s="9">
        <f t="shared" si="0"/>
        <v>2</v>
      </c>
      <c r="U17" s="9">
        <f t="shared" si="0"/>
        <v>0</v>
      </c>
      <c r="V17" s="9">
        <f t="shared" si="0"/>
        <v>2.0640000000000001</v>
      </c>
      <c r="W17" s="9">
        <f t="shared" si="0"/>
        <v>5.7408395499999996</v>
      </c>
      <c r="X17" s="9">
        <f t="shared" si="0"/>
        <v>0</v>
      </c>
      <c r="Y17" s="9">
        <f t="shared" si="0"/>
        <v>0</v>
      </c>
      <c r="Z17" s="9">
        <f t="shared" si="0"/>
        <v>6.0412050000000006</v>
      </c>
      <c r="AA17" s="9">
        <f t="shared" si="0"/>
        <v>0</v>
      </c>
      <c r="AB17" s="9">
        <f t="shared" si="0"/>
        <v>3</v>
      </c>
      <c r="AC17" s="9">
        <f t="shared" si="0"/>
        <v>0</v>
      </c>
      <c r="AD17" s="9">
        <f t="shared" si="0"/>
        <v>0</v>
      </c>
      <c r="AE17" s="9">
        <f t="shared" si="0"/>
        <v>3.5692499999999998</v>
      </c>
      <c r="AF17" s="9">
        <f t="shared" si="0"/>
        <v>0</v>
      </c>
      <c r="AG17" s="9">
        <f t="shared" si="0"/>
        <v>0</v>
      </c>
      <c r="AH17" s="9">
        <f t="shared" si="0"/>
        <v>3.4245199999999998</v>
      </c>
      <c r="AI17" s="9">
        <f t="shared" si="0"/>
        <v>0</v>
      </c>
      <c r="AJ17" s="9">
        <f t="shared" si="0"/>
        <v>0</v>
      </c>
      <c r="AK17" s="9">
        <f t="shared" ref="AK17:AR17" si="1">AK47</f>
        <v>0</v>
      </c>
      <c r="AL17" s="9">
        <f t="shared" si="1"/>
        <v>0</v>
      </c>
      <c r="AM17" s="9">
        <f t="shared" si="1"/>
        <v>4.7911536999999997</v>
      </c>
      <c r="AN17" s="9">
        <f t="shared" si="1"/>
        <v>0</v>
      </c>
      <c r="AO17" s="9">
        <f t="shared" si="1"/>
        <v>0</v>
      </c>
      <c r="AP17" s="9">
        <f t="shared" si="1"/>
        <v>4.53491</v>
      </c>
      <c r="AQ17" s="9">
        <f t="shared" si="1"/>
        <v>0</v>
      </c>
      <c r="AR17" s="9">
        <f t="shared" si="1"/>
        <v>0</v>
      </c>
      <c r="AS17" s="9">
        <f t="shared" ref="AS17:AZ17" si="2">AS47</f>
        <v>0</v>
      </c>
      <c r="AT17" s="9">
        <f t="shared" si="2"/>
        <v>0</v>
      </c>
      <c r="AU17" s="9">
        <f t="shared" si="2"/>
        <v>3.5434795000000001</v>
      </c>
      <c r="AV17" s="9">
        <f t="shared" si="2"/>
        <v>0</v>
      </c>
      <c r="AW17" s="9">
        <f t="shared" si="2"/>
        <v>0</v>
      </c>
      <c r="AX17" s="9">
        <f t="shared" si="2"/>
        <v>3.3818999999999999</v>
      </c>
      <c r="AY17" s="9">
        <f t="shared" si="2"/>
        <v>0</v>
      </c>
      <c r="AZ17" s="9">
        <f t="shared" si="2"/>
        <v>0</v>
      </c>
      <c r="BA17" s="9">
        <f t="shared" si="0"/>
        <v>0</v>
      </c>
      <c r="BB17" s="9">
        <f t="shared" si="0"/>
        <v>28.673999999999999</v>
      </c>
      <c r="BC17" s="9">
        <f t="shared" si="0"/>
        <v>24.359049825000007</v>
      </c>
      <c r="BD17" s="9">
        <f t="shared" si="0"/>
        <v>0</v>
      </c>
      <c r="BE17" s="9">
        <f t="shared" si="0"/>
        <v>0</v>
      </c>
      <c r="BF17" s="198">
        <f t="shared" si="0"/>
        <v>24.184830000000002</v>
      </c>
      <c r="BG17" s="9">
        <f t="shared" si="0"/>
        <v>1.84E-2</v>
      </c>
      <c r="BH17" s="9">
        <f>BH47</f>
        <v>5</v>
      </c>
    </row>
    <row r="18" spans="1:60" s="31" customFormat="1" ht="45" x14ac:dyDescent="0.25">
      <c r="A18" s="8" t="s">
        <v>56</v>
      </c>
      <c r="B18" s="7" t="s">
        <v>57</v>
      </c>
      <c r="C18" s="8" t="s">
        <v>113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</row>
    <row r="19" spans="1:60" s="31" customFormat="1" ht="30" x14ac:dyDescent="0.25">
      <c r="A19" s="8" t="s">
        <v>58</v>
      </c>
      <c r="B19" s="7" t="s">
        <v>59</v>
      </c>
      <c r="C19" s="8" t="s">
        <v>113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</row>
    <row r="20" spans="1:60" s="31" customFormat="1" ht="30" x14ac:dyDescent="0.25">
      <c r="A20" s="8" t="s">
        <v>60</v>
      </c>
      <c r="B20" s="7" t="s">
        <v>61</v>
      </c>
      <c r="C20" s="8" t="s">
        <v>113</v>
      </c>
      <c r="D20" s="9">
        <f>D103</f>
        <v>0</v>
      </c>
      <c r="E20" s="15">
        <v>0</v>
      </c>
      <c r="F20" s="15">
        <f>F103</f>
        <v>0</v>
      </c>
      <c r="G20" s="15">
        <f t="shared" ref="G20:K20" si="3">G103</f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>L103</f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45">
        <v>0</v>
      </c>
      <c r="BB20" s="45">
        <f>F20</f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</row>
    <row r="21" spans="1:60" s="31" customFormat="1" ht="36.75" customHeight="1" x14ac:dyDescent="0.25">
      <c r="A21" s="8" t="s">
        <v>62</v>
      </c>
      <c r="B21" s="7" t="s">
        <v>63</v>
      </c>
      <c r="C21" s="8" t="s">
        <v>113</v>
      </c>
      <c r="D21" s="9">
        <f>D104</f>
        <v>0</v>
      </c>
      <c r="E21" s="15">
        <v>0</v>
      </c>
      <c r="F21" s="15">
        <f>F104</f>
        <v>0</v>
      </c>
      <c r="G21" s="15">
        <f t="shared" ref="G21:L21" si="4">G104</f>
        <v>0</v>
      </c>
      <c r="H21" s="15">
        <f t="shared" si="4"/>
        <v>0</v>
      </c>
      <c r="I21" s="15">
        <f t="shared" si="4"/>
        <v>0</v>
      </c>
      <c r="J21" s="15">
        <f t="shared" si="4"/>
        <v>0</v>
      </c>
      <c r="K21" s="15">
        <f t="shared" si="4"/>
        <v>0</v>
      </c>
      <c r="L21" s="15">
        <f t="shared" si="4"/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f>F21</f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</row>
    <row r="22" spans="1:60" s="31" customFormat="1" ht="39" customHeight="1" x14ac:dyDescent="0.25">
      <c r="A22" s="8" t="s">
        <v>23</v>
      </c>
      <c r="B22" s="7" t="s">
        <v>51</v>
      </c>
      <c r="C22" s="8" t="s">
        <v>113</v>
      </c>
      <c r="D22" s="9">
        <f>SUM(D15:D21)</f>
        <v>14.474</v>
      </c>
      <c r="E22" s="9">
        <f t="shared" ref="E22:BH22" si="5">SUM(E15:E21)</f>
        <v>0</v>
      </c>
      <c r="F22" s="9">
        <f t="shared" si="5"/>
        <v>10.474</v>
      </c>
      <c r="G22" s="9">
        <f t="shared" si="5"/>
        <v>12.693028519999999</v>
      </c>
      <c r="H22" s="9">
        <f t="shared" si="5"/>
        <v>0</v>
      </c>
      <c r="I22" s="9">
        <f t="shared" si="5"/>
        <v>0.35</v>
      </c>
      <c r="J22" s="9">
        <f t="shared" si="5"/>
        <v>12.526480000000001</v>
      </c>
      <c r="K22" s="9">
        <f t="shared" si="5"/>
        <v>1.84E-2</v>
      </c>
      <c r="L22" s="9">
        <f t="shared" si="5"/>
        <v>4</v>
      </c>
      <c r="M22" s="9">
        <f t="shared" si="5"/>
        <v>0</v>
      </c>
      <c r="N22" s="9">
        <f t="shared" si="5"/>
        <v>26.61</v>
      </c>
      <c r="O22" s="9">
        <f t="shared" si="5"/>
        <v>6.7143270749999999</v>
      </c>
      <c r="P22" s="9">
        <f t="shared" si="5"/>
        <v>0</v>
      </c>
      <c r="Q22" s="9">
        <f t="shared" si="5"/>
        <v>0.35</v>
      </c>
      <c r="R22" s="9">
        <f t="shared" si="5"/>
        <v>6.802295</v>
      </c>
      <c r="S22" s="9">
        <f t="shared" si="5"/>
        <v>1.84E-2</v>
      </c>
      <c r="T22" s="9">
        <f t="shared" si="5"/>
        <v>2</v>
      </c>
      <c r="U22" s="9">
        <f t="shared" si="5"/>
        <v>0</v>
      </c>
      <c r="V22" s="9">
        <f t="shared" si="5"/>
        <v>2.0640000000000001</v>
      </c>
      <c r="W22" s="9">
        <f t="shared" si="5"/>
        <v>5.7408395499999996</v>
      </c>
      <c r="X22" s="9">
        <f t="shared" si="5"/>
        <v>0</v>
      </c>
      <c r="Y22" s="9">
        <f t="shared" si="5"/>
        <v>0</v>
      </c>
      <c r="Z22" s="9">
        <f t="shared" si="5"/>
        <v>6.0412050000000006</v>
      </c>
      <c r="AA22" s="9">
        <f t="shared" si="5"/>
        <v>0</v>
      </c>
      <c r="AB22" s="9">
        <f t="shared" si="5"/>
        <v>3</v>
      </c>
      <c r="AC22" s="9">
        <f t="shared" si="5"/>
        <v>0</v>
      </c>
      <c r="AD22" s="9">
        <f t="shared" si="5"/>
        <v>0</v>
      </c>
      <c r="AE22" s="9">
        <f t="shared" si="5"/>
        <v>3.5692499999999998</v>
      </c>
      <c r="AF22" s="9">
        <f t="shared" si="5"/>
        <v>0</v>
      </c>
      <c r="AG22" s="9">
        <f t="shared" si="5"/>
        <v>0</v>
      </c>
      <c r="AH22" s="9">
        <f t="shared" si="5"/>
        <v>3.4245199999999998</v>
      </c>
      <c r="AI22" s="9">
        <f t="shared" si="5"/>
        <v>0</v>
      </c>
      <c r="AJ22" s="9">
        <f t="shared" si="5"/>
        <v>0</v>
      </c>
      <c r="AK22" s="9">
        <f t="shared" si="5"/>
        <v>0</v>
      </c>
      <c r="AL22" s="9">
        <f t="shared" si="5"/>
        <v>0</v>
      </c>
      <c r="AM22" s="9">
        <f t="shared" si="5"/>
        <v>4.7911536999999997</v>
      </c>
      <c r="AN22" s="9">
        <f t="shared" si="5"/>
        <v>0</v>
      </c>
      <c r="AO22" s="9">
        <f t="shared" si="5"/>
        <v>0</v>
      </c>
      <c r="AP22" s="9">
        <f t="shared" si="5"/>
        <v>4.53491</v>
      </c>
      <c r="AQ22" s="9">
        <f t="shared" si="5"/>
        <v>0</v>
      </c>
      <c r="AR22" s="9">
        <f t="shared" si="5"/>
        <v>0</v>
      </c>
      <c r="AS22" s="9">
        <f t="shared" si="5"/>
        <v>0</v>
      </c>
      <c r="AT22" s="9">
        <f t="shared" si="5"/>
        <v>0</v>
      </c>
      <c r="AU22" s="9">
        <f t="shared" si="5"/>
        <v>3.5434795000000001</v>
      </c>
      <c r="AV22" s="9">
        <f t="shared" si="5"/>
        <v>0</v>
      </c>
      <c r="AW22" s="9">
        <f t="shared" si="5"/>
        <v>0</v>
      </c>
      <c r="AX22" s="9">
        <f t="shared" si="5"/>
        <v>3.3818999999999999</v>
      </c>
      <c r="AY22" s="9">
        <f t="shared" si="5"/>
        <v>0</v>
      </c>
      <c r="AZ22" s="9">
        <f t="shared" si="5"/>
        <v>0</v>
      </c>
      <c r="BA22" s="9">
        <f t="shared" si="5"/>
        <v>0</v>
      </c>
      <c r="BB22" s="9">
        <f t="shared" si="5"/>
        <v>28.673999999999999</v>
      </c>
      <c r="BC22" s="9">
        <f t="shared" si="5"/>
        <v>24.359049825000007</v>
      </c>
      <c r="BD22" s="9">
        <f t="shared" si="5"/>
        <v>0</v>
      </c>
      <c r="BE22" s="9">
        <f t="shared" si="5"/>
        <v>0</v>
      </c>
      <c r="BF22" s="9">
        <f t="shared" si="5"/>
        <v>24.184830000000002</v>
      </c>
      <c r="BG22" s="9">
        <f t="shared" si="5"/>
        <v>1.84E-2</v>
      </c>
      <c r="BH22" s="9">
        <f t="shared" si="5"/>
        <v>5</v>
      </c>
    </row>
    <row r="23" spans="1:60" s="31" customFormat="1" ht="42" customHeight="1" x14ac:dyDescent="0.25">
      <c r="A23" s="8" t="s">
        <v>0</v>
      </c>
      <c r="B23" s="7" t="s">
        <v>64</v>
      </c>
      <c r="C23" s="8" t="s">
        <v>113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</row>
    <row r="24" spans="1:60" s="31" customFormat="1" ht="30" x14ac:dyDescent="0.25">
      <c r="A24" s="8" t="s">
        <v>1</v>
      </c>
      <c r="B24" s="7" t="s">
        <v>65</v>
      </c>
      <c r="C24" s="8" t="s">
        <v>113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</row>
    <row r="25" spans="1:60" s="31" customFormat="1" ht="45" x14ac:dyDescent="0.25">
      <c r="A25" s="8" t="s">
        <v>34</v>
      </c>
      <c r="B25" s="7" t="s">
        <v>66</v>
      </c>
      <c r="C25" s="8" t="s">
        <v>113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</row>
    <row r="26" spans="1:60" s="31" customFormat="1" ht="45" x14ac:dyDescent="0.25">
      <c r="A26" s="8" t="s">
        <v>33</v>
      </c>
      <c r="B26" s="7" t="s">
        <v>67</v>
      </c>
      <c r="C26" s="8" t="s">
        <v>113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</row>
    <row r="27" spans="1:60" s="31" customFormat="1" ht="45" x14ac:dyDescent="0.25">
      <c r="A27" s="8" t="s">
        <v>28</v>
      </c>
      <c r="B27" s="7" t="s">
        <v>68</v>
      </c>
      <c r="C27" s="8" t="s">
        <v>113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</row>
    <row r="28" spans="1:60" s="31" customFormat="1" ht="30" x14ac:dyDescent="0.25">
      <c r="A28" s="19" t="s">
        <v>2</v>
      </c>
      <c r="B28" s="7" t="s">
        <v>70</v>
      </c>
      <c r="C28" s="13" t="s">
        <v>113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</row>
    <row r="29" spans="1:60" s="31" customFormat="1" ht="45" x14ac:dyDescent="0.25">
      <c r="A29" s="19" t="s">
        <v>32</v>
      </c>
      <c r="B29" s="7" t="s">
        <v>71</v>
      </c>
      <c r="C29" s="13" t="s">
        <v>113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</row>
    <row r="30" spans="1:60" s="31" customFormat="1" ht="30" x14ac:dyDescent="0.25">
      <c r="A30" s="19" t="s">
        <v>69</v>
      </c>
      <c r="B30" s="7" t="s">
        <v>72</v>
      </c>
      <c r="C30" s="13" t="s">
        <v>113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</row>
    <row r="31" spans="1:60" s="31" customFormat="1" ht="30" x14ac:dyDescent="0.25">
      <c r="A31" s="19" t="s">
        <v>3</v>
      </c>
      <c r="B31" s="7" t="s">
        <v>73</v>
      </c>
      <c r="C31" s="13" t="s">
        <v>113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</row>
    <row r="32" spans="1:60" s="31" customFormat="1" ht="30" x14ac:dyDescent="0.25">
      <c r="A32" s="19" t="s">
        <v>19</v>
      </c>
      <c r="B32" s="7" t="s">
        <v>73</v>
      </c>
      <c r="C32" s="13" t="s">
        <v>113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</row>
    <row r="33" spans="1:60" s="31" customFormat="1" ht="75" x14ac:dyDescent="0.25">
      <c r="A33" s="19" t="s">
        <v>20</v>
      </c>
      <c r="B33" s="7" t="s">
        <v>74</v>
      </c>
      <c r="C33" s="13" t="s">
        <v>113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</row>
    <row r="34" spans="1:60" s="31" customFormat="1" ht="75" x14ac:dyDescent="0.25">
      <c r="A34" s="19" t="s">
        <v>20</v>
      </c>
      <c r="B34" s="7" t="s">
        <v>75</v>
      </c>
      <c r="C34" s="13" t="s">
        <v>113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</row>
    <row r="35" spans="1:60" s="31" customFormat="1" ht="75" x14ac:dyDescent="0.25">
      <c r="A35" s="19" t="s">
        <v>20</v>
      </c>
      <c r="B35" s="7" t="s">
        <v>76</v>
      </c>
      <c r="C35" s="13" t="s">
        <v>113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</row>
    <row r="36" spans="1:60" s="31" customFormat="1" ht="75" x14ac:dyDescent="0.25">
      <c r="A36" s="19" t="s">
        <v>114</v>
      </c>
      <c r="B36" s="7" t="s">
        <v>74</v>
      </c>
      <c r="C36" s="13" t="s">
        <v>113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</row>
    <row r="37" spans="1:60" s="31" customFormat="1" ht="75" x14ac:dyDescent="0.25">
      <c r="A37" s="19" t="s">
        <v>114</v>
      </c>
      <c r="B37" s="7" t="s">
        <v>75</v>
      </c>
      <c r="C37" s="13" t="s">
        <v>113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</row>
    <row r="38" spans="1:60" s="31" customFormat="1" ht="75" x14ac:dyDescent="0.25">
      <c r="A38" s="19" t="s">
        <v>114</v>
      </c>
      <c r="B38" s="7" t="s">
        <v>76</v>
      </c>
      <c r="C38" s="13" t="s">
        <v>113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</row>
    <row r="39" spans="1:60" s="31" customFormat="1" ht="75" x14ac:dyDescent="0.25">
      <c r="A39" s="19" t="s">
        <v>115</v>
      </c>
      <c r="B39" s="7" t="s">
        <v>74</v>
      </c>
      <c r="C39" s="13" t="s">
        <v>113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</row>
    <row r="40" spans="1:60" s="31" customFormat="1" ht="75" x14ac:dyDescent="0.25">
      <c r="A40" s="19" t="s">
        <v>115</v>
      </c>
      <c r="B40" s="7" t="s">
        <v>75</v>
      </c>
      <c r="C40" s="13" t="s">
        <v>113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</row>
    <row r="41" spans="1:60" s="31" customFormat="1" ht="75" x14ac:dyDescent="0.25">
      <c r="A41" s="19" t="s">
        <v>115</v>
      </c>
      <c r="B41" s="7" t="s">
        <v>76</v>
      </c>
      <c r="C41" s="13" t="s">
        <v>113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</row>
    <row r="42" spans="1:60" s="31" customFormat="1" ht="75" x14ac:dyDescent="0.25">
      <c r="A42" s="19" t="s">
        <v>116</v>
      </c>
      <c r="B42" s="7" t="s">
        <v>74</v>
      </c>
      <c r="C42" s="13" t="s">
        <v>113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</row>
    <row r="43" spans="1:60" s="31" customFormat="1" ht="75" x14ac:dyDescent="0.25">
      <c r="A43" s="19" t="s">
        <v>116</v>
      </c>
      <c r="B43" s="7" t="s">
        <v>75</v>
      </c>
      <c r="C43" s="13" t="s">
        <v>113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</row>
    <row r="44" spans="1:60" s="31" customFormat="1" ht="75" x14ac:dyDescent="0.25">
      <c r="A44" s="8" t="s">
        <v>116</v>
      </c>
      <c r="B44" s="7" t="s">
        <v>76</v>
      </c>
      <c r="C44" s="8" t="s">
        <v>113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</row>
    <row r="45" spans="1:60" s="31" customFormat="1" ht="60" x14ac:dyDescent="0.25">
      <c r="A45" s="8" t="s">
        <v>4</v>
      </c>
      <c r="B45" s="7" t="s">
        <v>77</v>
      </c>
      <c r="C45" s="8" t="s">
        <v>113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</row>
    <row r="46" spans="1:60" s="31" customFormat="1" ht="60" x14ac:dyDescent="0.25">
      <c r="A46" s="19" t="s">
        <v>31</v>
      </c>
      <c r="B46" s="7" t="s">
        <v>78</v>
      </c>
      <c r="C46" s="13" t="s">
        <v>113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</row>
    <row r="47" spans="1:60" s="31" customFormat="1" ht="30" x14ac:dyDescent="0.25">
      <c r="A47" s="8" t="s">
        <v>5</v>
      </c>
      <c r="B47" s="7" t="s">
        <v>80</v>
      </c>
      <c r="C47" s="8" t="s">
        <v>113</v>
      </c>
      <c r="D47" s="9">
        <f>D48</f>
        <v>10.474</v>
      </c>
      <c r="E47" s="9">
        <f t="shared" ref="E47:BH47" si="6">E48</f>
        <v>0</v>
      </c>
      <c r="F47" s="9">
        <f t="shared" si="6"/>
        <v>10.474</v>
      </c>
      <c r="G47" s="9">
        <f t="shared" si="6"/>
        <v>12.693028519999999</v>
      </c>
      <c r="H47" s="9">
        <f t="shared" si="6"/>
        <v>0</v>
      </c>
      <c r="I47" s="9">
        <f t="shared" si="6"/>
        <v>0.35</v>
      </c>
      <c r="J47" s="9">
        <f t="shared" si="6"/>
        <v>12.526480000000001</v>
      </c>
      <c r="K47" s="9">
        <f t="shared" si="6"/>
        <v>1.84E-2</v>
      </c>
      <c r="L47" s="9">
        <f t="shared" si="6"/>
        <v>4</v>
      </c>
      <c r="M47" s="9">
        <f t="shared" si="6"/>
        <v>0</v>
      </c>
      <c r="N47" s="9">
        <f t="shared" si="6"/>
        <v>26.61</v>
      </c>
      <c r="O47" s="9">
        <f t="shared" si="6"/>
        <v>6.7143270749999999</v>
      </c>
      <c r="P47" s="9">
        <f t="shared" si="6"/>
        <v>0</v>
      </c>
      <c r="Q47" s="9">
        <f t="shared" si="6"/>
        <v>0.35</v>
      </c>
      <c r="R47" s="9">
        <f t="shared" si="6"/>
        <v>6.802295</v>
      </c>
      <c r="S47" s="9">
        <f t="shared" si="6"/>
        <v>1.84E-2</v>
      </c>
      <c r="T47" s="9">
        <f t="shared" si="6"/>
        <v>2</v>
      </c>
      <c r="U47" s="9">
        <f t="shared" si="6"/>
        <v>0</v>
      </c>
      <c r="V47" s="9">
        <f t="shared" si="6"/>
        <v>2.0640000000000001</v>
      </c>
      <c r="W47" s="9">
        <f t="shared" si="6"/>
        <v>5.7408395499999996</v>
      </c>
      <c r="X47" s="9">
        <f t="shared" si="6"/>
        <v>0</v>
      </c>
      <c r="Y47" s="9">
        <f t="shared" si="6"/>
        <v>0</v>
      </c>
      <c r="Z47" s="9">
        <f t="shared" si="6"/>
        <v>6.0412050000000006</v>
      </c>
      <c r="AA47" s="9">
        <f t="shared" si="6"/>
        <v>0</v>
      </c>
      <c r="AB47" s="9">
        <f t="shared" si="6"/>
        <v>3</v>
      </c>
      <c r="AC47" s="9">
        <f t="shared" si="6"/>
        <v>0</v>
      </c>
      <c r="AD47" s="9">
        <f t="shared" si="6"/>
        <v>0</v>
      </c>
      <c r="AE47" s="9">
        <f t="shared" si="6"/>
        <v>3.5692499999999998</v>
      </c>
      <c r="AF47" s="9">
        <f t="shared" si="6"/>
        <v>0</v>
      </c>
      <c r="AG47" s="9">
        <f t="shared" si="6"/>
        <v>0</v>
      </c>
      <c r="AH47" s="9">
        <f t="shared" si="6"/>
        <v>3.4245199999999998</v>
      </c>
      <c r="AI47" s="9">
        <f t="shared" si="6"/>
        <v>0</v>
      </c>
      <c r="AJ47" s="9">
        <f t="shared" si="6"/>
        <v>0</v>
      </c>
      <c r="AK47" s="9">
        <f t="shared" si="6"/>
        <v>0</v>
      </c>
      <c r="AL47" s="9">
        <f t="shared" si="6"/>
        <v>0</v>
      </c>
      <c r="AM47" s="9">
        <f t="shared" si="6"/>
        <v>4.7911536999999997</v>
      </c>
      <c r="AN47" s="9">
        <f t="shared" si="6"/>
        <v>0</v>
      </c>
      <c r="AO47" s="9">
        <f t="shared" si="6"/>
        <v>0</v>
      </c>
      <c r="AP47" s="9">
        <f t="shared" si="6"/>
        <v>4.53491</v>
      </c>
      <c r="AQ47" s="9">
        <f t="shared" si="6"/>
        <v>0</v>
      </c>
      <c r="AR47" s="9">
        <f t="shared" si="6"/>
        <v>0</v>
      </c>
      <c r="AS47" s="9">
        <f t="shared" si="6"/>
        <v>0</v>
      </c>
      <c r="AT47" s="9">
        <f t="shared" si="6"/>
        <v>0</v>
      </c>
      <c r="AU47" s="9">
        <f t="shared" si="6"/>
        <v>3.5434795000000001</v>
      </c>
      <c r="AV47" s="9">
        <f t="shared" si="6"/>
        <v>0</v>
      </c>
      <c r="AW47" s="9">
        <f t="shared" si="6"/>
        <v>0</v>
      </c>
      <c r="AX47" s="9">
        <f t="shared" si="6"/>
        <v>3.3818999999999999</v>
      </c>
      <c r="AY47" s="9">
        <f t="shared" si="6"/>
        <v>0</v>
      </c>
      <c r="AZ47" s="9">
        <f t="shared" si="6"/>
        <v>0</v>
      </c>
      <c r="BA47" s="9">
        <f t="shared" si="6"/>
        <v>0</v>
      </c>
      <c r="BB47" s="9">
        <f t="shared" si="6"/>
        <v>28.673999999999999</v>
      </c>
      <c r="BC47" s="9">
        <f t="shared" si="6"/>
        <v>24.359049825000007</v>
      </c>
      <c r="BD47" s="9">
        <f t="shared" si="6"/>
        <v>0</v>
      </c>
      <c r="BE47" s="9">
        <f t="shared" si="6"/>
        <v>0</v>
      </c>
      <c r="BF47" s="9">
        <f t="shared" si="6"/>
        <v>24.184830000000002</v>
      </c>
      <c r="BG47" s="9">
        <f t="shared" si="6"/>
        <v>1.84E-2</v>
      </c>
      <c r="BH47" s="9">
        <f t="shared" si="6"/>
        <v>5</v>
      </c>
    </row>
    <row r="48" spans="1:60" s="31" customFormat="1" ht="45" x14ac:dyDescent="0.25">
      <c r="A48" s="19" t="s">
        <v>6</v>
      </c>
      <c r="B48" s="7" t="s">
        <v>81</v>
      </c>
      <c r="C48" s="8" t="s">
        <v>113</v>
      </c>
      <c r="D48" s="9">
        <f t="shared" ref="D48:BH48" si="7">D49+D82</f>
        <v>10.474</v>
      </c>
      <c r="E48" s="9">
        <f t="shared" si="7"/>
        <v>0</v>
      </c>
      <c r="F48" s="9">
        <f>F49+F82</f>
        <v>10.474</v>
      </c>
      <c r="G48" s="9">
        <f t="shared" si="7"/>
        <v>12.693028519999999</v>
      </c>
      <c r="H48" s="9">
        <f t="shared" si="7"/>
        <v>0</v>
      </c>
      <c r="I48" s="9">
        <f t="shared" si="7"/>
        <v>0.35</v>
      </c>
      <c r="J48" s="9">
        <f t="shared" si="7"/>
        <v>12.526480000000001</v>
      </c>
      <c r="K48" s="9">
        <f t="shared" si="7"/>
        <v>1.84E-2</v>
      </c>
      <c r="L48" s="9">
        <f t="shared" si="7"/>
        <v>4</v>
      </c>
      <c r="M48" s="9">
        <f t="shared" si="7"/>
        <v>0</v>
      </c>
      <c r="N48" s="9">
        <f t="shared" si="7"/>
        <v>26.61</v>
      </c>
      <c r="O48" s="9">
        <f t="shared" si="7"/>
        <v>6.7143270749999999</v>
      </c>
      <c r="P48" s="9">
        <f t="shared" si="7"/>
        <v>0</v>
      </c>
      <c r="Q48" s="9">
        <f t="shared" si="7"/>
        <v>0.35</v>
      </c>
      <c r="R48" s="9">
        <f t="shared" si="7"/>
        <v>6.802295</v>
      </c>
      <c r="S48" s="9">
        <f t="shared" si="7"/>
        <v>1.84E-2</v>
      </c>
      <c r="T48" s="9">
        <f t="shared" si="7"/>
        <v>2</v>
      </c>
      <c r="U48" s="9">
        <f t="shared" si="7"/>
        <v>0</v>
      </c>
      <c r="V48" s="9">
        <f t="shared" si="7"/>
        <v>2.0640000000000001</v>
      </c>
      <c r="W48" s="9">
        <f t="shared" si="7"/>
        <v>5.7408395499999996</v>
      </c>
      <c r="X48" s="9">
        <f t="shared" si="7"/>
        <v>0</v>
      </c>
      <c r="Y48" s="9">
        <f t="shared" si="7"/>
        <v>0</v>
      </c>
      <c r="Z48" s="9">
        <f t="shared" si="7"/>
        <v>6.0412050000000006</v>
      </c>
      <c r="AA48" s="9">
        <f t="shared" si="7"/>
        <v>0</v>
      </c>
      <c r="AB48" s="9">
        <f t="shared" si="7"/>
        <v>3</v>
      </c>
      <c r="AC48" s="9">
        <f t="shared" si="7"/>
        <v>0</v>
      </c>
      <c r="AD48" s="9">
        <f t="shared" si="7"/>
        <v>0</v>
      </c>
      <c r="AE48" s="9">
        <f t="shared" si="7"/>
        <v>3.5692499999999998</v>
      </c>
      <c r="AF48" s="9">
        <f t="shared" si="7"/>
        <v>0</v>
      </c>
      <c r="AG48" s="9">
        <f t="shared" si="7"/>
        <v>0</v>
      </c>
      <c r="AH48" s="9">
        <f t="shared" si="7"/>
        <v>3.4245199999999998</v>
      </c>
      <c r="AI48" s="9">
        <f t="shared" si="7"/>
        <v>0</v>
      </c>
      <c r="AJ48" s="9">
        <f t="shared" si="7"/>
        <v>0</v>
      </c>
      <c r="AK48" s="9">
        <f t="shared" si="7"/>
        <v>0</v>
      </c>
      <c r="AL48" s="9">
        <f t="shared" si="7"/>
        <v>0</v>
      </c>
      <c r="AM48" s="9">
        <f t="shared" si="7"/>
        <v>4.7911536999999997</v>
      </c>
      <c r="AN48" s="9">
        <f t="shared" si="7"/>
        <v>0</v>
      </c>
      <c r="AO48" s="9">
        <f t="shared" si="7"/>
        <v>0</v>
      </c>
      <c r="AP48" s="9">
        <f t="shared" si="7"/>
        <v>4.53491</v>
      </c>
      <c r="AQ48" s="9">
        <f t="shared" si="7"/>
        <v>0</v>
      </c>
      <c r="AR48" s="9">
        <f t="shared" si="7"/>
        <v>0</v>
      </c>
      <c r="AS48" s="9">
        <f t="shared" si="7"/>
        <v>0</v>
      </c>
      <c r="AT48" s="9">
        <f t="shared" si="7"/>
        <v>0</v>
      </c>
      <c r="AU48" s="9">
        <f t="shared" si="7"/>
        <v>3.5434795000000001</v>
      </c>
      <c r="AV48" s="9">
        <f t="shared" si="7"/>
        <v>0</v>
      </c>
      <c r="AW48" s="9">
        <f t="shared" si="7"/>
        <v>0</v>
      </c>
      <c r="AX48" s="9">
        <f t="shared" si="7"/>
        <v>3.3818999999999999</v>
      </c>
      <c r="AY48" s="9">
        <f t="shared" si="7"/>
        <v>0</v>
      </c>
      <c r="AZ48" s="9">
        <f t="shared" si="7"/>
        <v>0</v>
      </c>
      <c r="BA48" s="9">
        <f t="shared" si="7"/>
        <v>0</v>
      </c>
      <c r="BB48" s="9">
        <f t="shared" si="7"/>
        <v>28.673999999999999</v>
      </c>
      <c r="BC48" s="9">
        <f t="shared" si="7"/>
        <v>24.359049825000007</v>
      </c>
      <c r="BD48" s="9">
        <f t="shared" si="7"/>
        <v>0</v>
      </c>
      <c r="BE48" s="9">
        <f t="shared" si="7"/>
        <v>0</v>
      </c>
      <c r="BF48" s="9">
        <f t="shared" si="7"/>
        <v>24.184830000000002</v>
      </c>
      <c r="BG48" s="9">
        <f t="shared" si="7"/>
        <v>1.84E-2</v>
      </c>
      <c r="BH48" s="9">
        <f t="shared" si="7"/>
        <v>5</v>
      </c>
    </row>
    <row r="49" spans="1:60" s="31" customFormat="1" ht="30" x14ac:dyDescent="0.25">
      <c r="A49" s="8" t="s">
        <v>21</v>
      </c>
      <c r="B49" s="7" t="s">
        <v>82</v>
      </c>
      <c r="C49" s="8" t="s">
        <v>113</v>
      </c>
      <c r="D49" s="9">
        <f t="shared" ref="D49" si="8">SUM(D50:D58)</f>
        <v>10.474</v>
      </c>
      <c r="E49" s="9">
        <f t="shared" ref="E49:BG49" si="9">SUM(E50:E81)</f>
        <v>0</v>
      </c>
      <c r="F49" s="9">
        <f t="shared" si="9"/>
        <v>10.474</v>
      </c>
      <c r="G49" s="9">
        <f t="shared" si="9"/>
        <v>12.693028519999999</v>
      </c>
      <c r="H49" s="9">
        <f t="shared" si="9"/>
        <v>0</v>
      </c>
      <c r="I49" s="9">
        <f t="shared" si="9"/>
        <v>0.35</v>
      </c>
      <c r="J49" s="9">
        <f t="shared" si="9"/>
        <v>12.526480000000001</v>
      </c>
      <c r="K49" s="9">
        <f t="shared" si="9"/>
        <v>1.84E-2</v>
      </c>
      <c r="L49" s="9">
        <f t="shared" si="9"/>
        <v>4</v>
      </c>
      <c r="M49" s="9">
        <f t="shared" si="9"/>
        <v>0</v>
      </c>
      <c r="N49" s="9">
        <f t="shared" si="9"/>
        <v>14.420000000000002</v>
      </c>
      <c r="O49" s="9">
        <f t="shared" si="9"/>
        <v>5.5047270749999999</v>
      </c>
      <c r="P49" s="9">
        <f t="shared" si="9"/>
        <v>0</v>
      </c>
      <c r="Q49" s="9">
        <f t="shared" si="9"/>
        <v>0.35</v>
      </c>
      <c r="R49" s="9">
        <f t="shared" si="9"/>
        <v>5.5422950000000002</v>
      </c>
      <c r="S49" s="9">
        <f t="shared" si="9"/>
        <v>1.84E-2</v>
      </c>
      <c r="T49" s="9">
        <f t="shared" si="9"/>
        <v>1</v>
      </c>
      <c r="U49" s="9">
        <f t="shared" si="9"/>
        <v>0</v>
      </c>
      <c r="V49" s="9">
        <f t="shared" si="9"/>
        <v>2.0640000000000001</v>
      </c>
      <c r="W49" s="9">
        <f t="shared" si="9"/>
        <v>5.7408395499999996</v>
      </c>
      <c r="X49" s="9">
        <f t="shared" si="9"/>
        <v>0</v>
      </c>
      <c r="Y49" s="9">
        <f t="shared" si="9"/>
        <v>0</v>
      </c>
      <c r="Z49" s="9">
        <f t="shared" si="9"/>
        <v>6.0412050000000006</v>
      </c>
      <c r="AA49" s="9">
        <f t="shared" si="9"/>
        <v>0</v>
      </c>
      <c r="AB49" s="9">
        <f t="shared" si="9"/>
        <v>3</v>
      </c>
      <c r="AC49" s="9">
        <f t="shared" si="9"/>
        <v>0</v>
      </c>
      <c r="AD49" s="9">
        <f t="shared" si="9"/>
        <v>0</v>
      </c>
      <c r="AE49" s="9">
        <f t="shared" si="9"/>
        <v>3.5692499999999998</v>
      </c>
      <c r="AF49" s="9">
        <f t="shared" si="9"/>
        <v>0</v>
      </c>
      <c r="AG49" s="9">
        <f t="shared" si="9"/>
        <v>0</v>
      </c>
      <c r="AH49" s="9">
        <f t="shared" si="9"/>
        <v>3.4245199999999998</v>
      </c>
      <c r="AI49" s="9">
        <f t="shared" si="9"/>
        <v>0</v>
      </c>
      <c r="AJ49" s="9">
        <f t="shared" si="9"/>
        <v>0</v>
      </c>
      <c r="AK49" s="9">
        <f t="shared" si="9"/>
        <v>0</v>
      </c>
      <c r="AL49" s="9">
        <f t="shared" si="9"/>
        <v>0</v>
      </c>
      <c r="AM49" s="9">
        <f t="shared" si="9"/>
        <v>4.7911536999999997</v>
      </c>
      <c r="AN49" s="9">
        <f t="shared" si="9"/>
        <v>0</v>
      </c>
      <c r="AO49" s="9">
        <f t="shared" si="9"/>
        <v>0</v>
      </c>
      <c r="AP49" s="9">
        <f t="shared" si="9"/>
        <v>4.53491</v>
      </c>
      <c r="AQ49" s="9">
        <f t="shared" si="9"/>
        <v>0</v>
      </c>
      <c r="AR49" s="9">
        <f t="shared" si="9"/>
        <v>0</v>
      </c>
      <c r="AS49" s="9">
        <f t="shared" si="9"/>
        <v>0</v>
      </c>
      <c r="AT49" s="9">
        <f t="shared" si="9"/>
        <v>0</v>
      </c>
      <c r="AU49" s="9">
        <f t="shared" si="9"/>
        <v>3.5434795000000001</v>
      </c>
      <c r="AV49" s="9">
        <f t="shared" si="9"/>
        <v>0</v>
      </c>
      <c r="AW49" s="9">
        <f t="shared" si="9"/>
        <v>0</v>
      </c>
      <c r="AX49" s="9">
        <f t="shared" si="9"/>
        <v>3.3818999999999999</v>
      </c>
      <c r="AY49" s="9">
        <f t="shared" si="9"/>
        <v>0</v>
      </c>
      <c r="AZ49" s="9">
        <f t="shared" si="9"/>
        <v>0</v>
      </c>
      <c r="BA49" s="9">
        <f t="shared" si="9"/>
        <v>0</v>
      </c>
      <c r="BB49" s="9">
        <f t="shared" si="9"/>
        <v>16.484000000000002</v>
      </c>
      <c r="BC49" s="9">
        <f t="shared" si="9"/>
        <v>23.149449825000005</v>
      </c>
      <c r="BD49" s="9">
        <f t="shared" si="9"/>
        <v>0</v>
      </c>
      <c r="BE49" s="9">
        <f t="shared" si="9"/>
        <v>0</v>
      </c>
      <c r="BF49" s="9">
        <f t="shared" si="9"/>
        <v>22.92483</v>
      </c>
      <c r="BG49" s="9">
        <f t="shared" si="9"/>
        <v>1.84E-2</v>
      </c>
      <c r="BH49" s="9">
        <f>SUM(BH50:BH81)</f>
        <v>4</v>
      </c>
    </row>
    <row r="50" spans="1:60" s="31" customFormat="1" ht="56.25" x14ac:dyDescent="0.25">
      <c r="A50" s="199" t="s">
        <v>21</v>
      </c>
      <c r="B50" s="42" t="s">
        <v>567</v>
      </c>
      <c r="C50" s="200" t="s">
        <v>503</v>
      </c>
      <c r="D50" s="201">
        <v>4.5</v>
      </c>
      <c r="E50" s="201">
        <v>0</v>
      </c>
      <c r="F50" s="201">
        <f>D50</f>
        <v>4.5</v>
      </c>
      <c r="G50" s="201">
        <v>0.17</v>
      </c>
      <c r="H50" s="201">
        <v>0</v>
      </c>
      <c r="I50" s="201">
        <v>0.35</v>
      </c>
      <c r="J50" s="201">
        <v>0.16</v>
      </c>
      <c r="K50" s="201">
        <f>18.4/1000</f>
        <v>1.84E-2</v>
      </c>
      <c r="L50" s="201">
        <v>1</v>
      </c>
      <c r="M50" s="201">
        <v>0</v>
      </c>
      <c r="N50" s="201">
        <f>4.19+F50</f>
        <v>8.6900000000000013</v>
      </c>
      <c r="O50" s="201">
        <v>0.7</v>
      </c>
      <c r="P50" s="201">
        <v>0</v>
      </c>
      <c r="Q50" s="201">
        <f>I50</f>
        <v>0.35</v>
      </c>
      <c r="R50" s="201">
        <v>0.68</v>
      </c>
      <c r="S50" s="201">
        <f>K50</f>
        <v>1.84E-2</v>
      </c>
      <c r="T50" s="201">
        <v>1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f t="shared" ref="BB50:BB81" si="10">AT50+AL50+AD50+V50+N50</f>
        <v>8.6900000000000013</v>
      </c>
      <c r="BC50" s="201">
        <f t="shared" ref="BC50:BC81" si="11">AU50+AM50+AE50+W50+O50</f>
        <v>0.7</v>
      </c>
      <c r="BD50" s="201">
        <v>0</v>
      </c>
      <c r="BE50" s="201">
        <v>0</v>
      </c>
      <c r="BF50" s="201">
        <f t="shared" ref="BF50:BF81" si="12">AX50+AP50+AH50+Z50+R50</f>
        <v>0.68</v>
      </c>
      <c r="BG50" s="201">
        <f t="shared" ref="BG50:BG81" si="13">AY50+AQ50+AI50+AA50+S50</f>
        <v>1.84E-2</v>
      </c>
      <c r="BH50" s="201">
        <f t="shared" ref="BH50:BH81" si="14">AZ50+AR50+AJ50+AB50+T50</f>
        <v>1</v>
      </c>
    </row>
    <row r="51" spans="1:60" s="31" customFormat="1" ht="56.25" x14ac:dyDescent="0.25">
      <c r="A51" s="199" t="s">
        <v>22</v>
      </c>
      <c r="B51" s="83" t="s">
        <v>568</v>
      </c>
      <c r="C51" s="200" t="s">
        <v>504</v>
      </c>
      <c r="D51" s="201">
        <v>0</v>
      </c>
      <c r="E51" s="201">
        <v>0</v>
      </c>
      <c r="F51" s="201">
        <f>D51</f>
        <v>0</v>
      </c>
      <c r="G51" s="201">
        <v>0.15914</v>
      </c>
      <c r="H51" s="201">
        <v>0</v>
      </c>
      <c r="I51" s="201">
        <v>0</v>
      </c>
      <c r="J51" s="201">
        <v>0.14799999999999999</v>
      </c>
      <c r="K51" s="201">
        <v>0</v>
      </c>
      <c r="L51" s="201">
        <v>0</v>
      </c>
      <c r="M51" s="201">
        <v>0</v>
      </c>
      <c r="N51" s="201">
        <v>0</v>
      </c>
      <c r="O51" s="201">
        <v>0.27</v>
      </c>
      <c r="P51" s="201">
        <v>0</v>
      </c>
      <c r="Q51" s="201">
        <v>0</v>
      </c>
      <c r="R51" s="201">
        <v>0.248</v>
      </c>
      <c r="S51" s="201">
        <v>0</v>
      </c>
      <c r="T51" s="201">
        <v>0</v>
      </c>
      <c r="U51" s="201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f t="shared" si="10"/>
        <v>0</v>
      </c>
      <c r="BC51" s="201">
        <f t="shared" si="11"/>
        <v>0.27</v>
      </c>
      <c r="BD51" s="201">
        <v>0</v>
      </c>
      <c r="BE51" s="201">
        <v>0</v>
      </c>
      <c r="BF51" s="201">
        <f t="shared" si="12"/>
        <v>0.248</v>
      </c>
      <c r="BG51" s="201">
        <f t="shared" si="13"/>
        <v>0</v>
      </c>
      <c r="BH51" s="201">
        <f t="shared" si="14"/>
        <v>0</v>
      </c>
    </row>
    <row r="52" spans="1:60" s="31" customFormat="1" ht="56.25" x14ac:dyDescent="0.25">
      <c r="A52" s="199" t="s">
        <v>353</v>
      </c>
      <c r="B52" s="85" t="s">
        <v>570</v>
      </c>
      <c r="C52" s="200" t="s">
        <v>505</v>
      </c>
      <c r="D52" s="201">
        <v>0</v>
      </c>
      <c r="E52" s="201">
        <v>0</v>
      </c>
      <c r="F52" s="201">
        <f>D52</f>
        <v>0</v>
      </c>
      <c r="G52" s="201">
        <v>0.75600000000000001</v>
      </c>
      <c r="H52" s="201">
        <v>0</v>
      </c>
      <c r="I52" s="201">
        <v>0</v>
      </c>
      <c r="J52" s="201">
        <v>0.70299999999999996</v>
      </c>
      <c r="K52" s="201">
        <v>0</v>
      </c>
      <c r="L52" s="201">
        <v>0</v>
      </c>
      <c r="M52" s="201">
        <v>0</v>
      </c>
      <c r="N52" s="201">
        <v>0</v>
      </c>
      <c r="O52" s="201">
        <v>0.88871</v>
      </c>
      <c r="P52" s="201">
        <v>0</v>
      </c>
      <c r="Q52" s="201">
        <v>0</v>
      </c>
      <c r="R52" s="201">
        <v>0.82650000000000001</v>
      </c>
      <c r="S52" s="201">
        <v>0</v>
      </c>
      <c r="T52" s="201">
        <v>0</v>
      </c>
      <c r="U52" s="201">
        <v>0</v>
      </c>
      <c r="V52" s="130">
        <v>0</v>
      </c>
      <c r="W52" s="130">
        <v>0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f t="shared" si="10"/>
        <v>0</v>
      </c>
      <c r="BC52" s="201">
        <f t="shared" si="11"/>
        <v>0.88871</v>
      </c>
      <c r="BD52" s="201">
        <v>0</v>
      </c>
      <c r="BE52" s="201">
        <v>0</v>
      </c>
      <c r="BF52" s="201">
        <f t="shared" si="12"/>
        <v>0.82650000000000001</v>
      </c>
      <c r="BG52" s="201">
        <f t="shared" si="13"/>
        <v>0</v>
      </c>
      <c r="BH52" s="201">
        <f t="shared" si="14"/>
        <v>0</v>
      </c>
    </row>
    <row r="53" spans="1:60" s="31" customFormat="1" ht="56.25" x14ac:dyDescent="0.25">
      <c r="A53" s="199" t="s">
        <v>355</v>
      </c>
      <c r="B53" s="85" t="s">
        <v>571</v>
      </c>
      <c r="C53" s="200" t="s">
        <v>507</v>
      </c>
      <c r="D53" s="201">
        <v>5.3</v>
      </c>
      <c r="E53" s="201">
        <v>0</v>
      </c>
      <c r="F53" s="201">
        <f>D53</f>
        <v>5.3</v>
      </c>
      <c r="G53" s="201">
        <v>3.7499999999999999E-2</v>
      </c>
      <c r="H53" s="201">
        <v>0</v>
      </c>
      <c r="I53" s="201">
        <v>0</v>
      </c>
      <c r="J53" s="201">
        <v>3.5999999999999997E-2</v>
      </c>
      <c r="K53" s="201">
        <v>0</v>
      </c>
      <c r="L53" s="201">
        <v>1</v>
      </c>
      <c r="M53" s="201">
        <v>0</v>
      </c>
      <c r="N53" s="201">
        <f>D53+0.43</f>
        <v>5.7299999999999995</v>
      </c>
      <c r="O53" s="201">
        <v>5.2083999999999998E-2</v>
      </c>
      <c r="P53" s="201">
        <v>0</v>
      </c>
      <c r="Q53" s="201">
        <v>0</v>
      </c>
      <c r="R53" s="201">
        <v>0.05</v>
      </c>
      <c r="S53" s="201">
        <v>0</v>
      </c>
      <c r="T53" s="201">
        <v>0</v>
      </c>
      <c r="U53" s="201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201">
        <v>1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0</v>
      </c>
      <c r="AP53" s="201">
        <v>0</v>
      </c>
      <c r="AQ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f t="shared" si="10"/>
        <v>5.7299999999999995</v>
      </c>
      <c r="BC53" s="201">
        <f t="shared" si="11"/>
        <v>5.2083999999999998E-2</v>
      </c>
      <c r="BD53" s="201">
        <v>0</v>
      </c>
      <c r="BE53" s="201">
        <v>0</v>
      </c>
      <c r="BF53" s="201">
        <f t="shared" si="12"/>
        <v>0.05</v>
      </c>
      <c r="BG53" s="201">
        <f t="shared" si="13"/>
        <v>0</v>
      </c>
      <c r="BH53" s="201">
        <f t="shared" si="14"/>
        <v>1</v>
      </c>
    </row>
    <row r="54" spans="1:60" s="31" customFormat="1" ht="56.25" x14ac:dyDescent="0.25">
      <c r="A54" s="199" t="s">
        <v>357</v>
      </c>
      <c r="B54" s="86" t="s">
        <v>565</v>
      </c>
      <c r="C54" s="200" t="s">
        <v>508</v>
      </c>
      <c r="D54" s="201">
        <v>0</v>
      </c>
      <c r="E54" s="201">
        <v>0</v>
      </c>
      <c r="F54" s="201">
        <f t="shared" ref="F54:F58" si="15">D54</f>
        <v>0</v>
      </c>
      <c r="G54" s="201">
        <v>0.3172083</v>
      </c>
      <c r="H54" s="201">
        <v>0</v>
      </c>
      <c r="I54" s="201">
        <v>0</v>
      </c>
      <c r="J54" s="201">
        <v>0.30452000000000001</v>
      </c>
      <c r="K54" s="201">
        <v>0</v>
      </c>
      <c r="L54" s="202">
        <v>0</v>
      </c>
      <c r="M54" s="201">
        <v>0</v>
      </c>
      <c r="N54" s="201">
        <v>0</v>
      </c>
      <c r="O54" s="202">
        <v>1.1255416</v>
      </c>
      <c r="P54" s="201">
        <v>0</v>
      </c>
      <c r="Q54" s="201">
        <v>0</v>
      </c>
      <c r="R54" s="202">
        <v>1.0805199999999999</v>
      </c>
      <c r="S54" s="201">
        <v>0</v>
      </c>
      <c r="T54" s="201">
        <v>0</v>
      </c>
      <c r="U54" s="201">
        <v>0</v>
      </c>
      <c r="V54" s="130">
        <v>0</v>
      </c>
      <c r="W54" s="130">
        <v>0</v>
      </c>
      <c r="X54" s="202">
        <v>0</v>
      </c>
      <c r="Y54" s="202">
        <v>0</v>
      </c>
      <c r="Z54" s="130">
        <v>0</v>
      </c>
      <c r="AA54" s="202">
        <v>0</v>
      </c>
      <c r="AB54" s="201">
        <v>1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f t="shared" si="10"/>
        <v>0</v>
      </c>
      <c r="BC54" s="201">
        <f t="shared" si="11"/>
        <v>1.1255416</v>
      </c>
      <c r="BD54" s="201">
        <v>0</v>
      </c>
      <c r="BE54" s="202">
        <v>0</v>
      </c>
      <c r="BF54" s="201">
        <f t="shared" si="12"/>
        <v>1.0805199999999999</v>
      </c>
      <c r="BG54" s="201">
        <f t="shared" si="13"/>
        <v>0</v>
      </c>
      <c r="BH54" s="201">
        <f t="shared" si="14"/>
        <v>1</v>
      </c>
    </row>
    <row r="55" spans="1:60" s="31" customFormat="1" ht="56.25" x14ac:dyDescent="0.25">
      <c r="A55" s="199" t="s">
        <v>359</v>
      </c>
      <c r="B55" s="86" t="s">
        <v>566</v>
      </c>
      <c r="C55" s="200" t="s">
        <v>509</v>
      </c>
      <c r="D55" s="201">
        <v>0</v>
      </c>
      <c r="E55" s="201">
        <v>0</v>
      </c>
      <c r="F55" s="201">
        <f t="shared" si="15"/>
        <v>0</v>
      </c>
      <c r="G55" s="201">
        <v>0.890625</v>
      </c>
      <c r="H55" s="201">
        <v>0</v>
      </c>
      <c r="I55" s="201">
        <v>0</v>
      </c>
      <c r="J55" s="201">
        <v>0.85499999999999998</v>
      </c>
      <c r="K55" s="201">
        <v>0</v>
      </c>
      <c r="L55" s="201">
        <v>0</v>
      </c>
      <c r="M55" s="201">
        <v>0</v>
      </c>
      <c r="N55" s="201">
        <v>0</v>
      </c>
      <c r="O55" s="202">
        <v>1.135416</v>
      </c>
      <c r="P55" s="201">
        <v>0</v>
      </c>
      <c r="Q55" s="201">
        <v>0</v>
      </c>
      <c r="R55" s="202">
        <v>1.0900000000000001</v>
      </c>
      <c r="S55" s="201">
        <v>0</v>
      </c>
      <c r="T55" s="201">
        <v>0</v>
      </c>
      <c r="U55" s="201">
        <v>0</v>
      </c>
      <c r="V55" s="130">
        <v>0</v>
      </c>
      <c r="W55" s="130">
        <v>0</v>
      </c>
      <c r="X55" s="201">
        <v>0</v>
      </c>
      <c r="Y55" s="201">
        <v>0</v>
      </c>
      <c r="Z55" s="130">
        <v>0</v>
      </c>
      <c r="AA55" s="130">
        <v>0</v>
      </c>
      <c r="AB55" s="130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f t="shared" si="10"/>
        <v>0</v>
      </c>
      <c r="BC55" s="201">
        <f t="shared" si="11"/>
        <v>1.135416</v>
      </c>
      <c r="BD55" s="201">
        <v>0</v>
      </c>
      <c r="BE55" s="201">
        <v>0</v>
      </c>
      <c r="BF55" s="201">
        <f t="shared" si="12"/>
        <v>1.0900000000000001</v>
      </c>
      <c r="BG55" s="201">
        <f t="shared" si="13"/>
        <v>0</v>
      </c>
      <c r="BH55" s="201">
        <f t="shared" si="14"/>
        <v>0</v>
      </c>
    </row>
    <row r="56" spans="1:60" s="31" customFormat="1" ht="56.25" x14ac:dyDescent="0.25">
      <c r="A56" s="199" t="s">
        <v>360</v>
      </c>
      <c r="B56" s="85" t="s">
        <v>569</v>
      </c>
      <c r="C56" s="200" t="s">
        <v>510</v>
      </c>
      <c r="D56" s="201">
        <v>0.19</v>
      </c>
      <c r="E56" s="201">
        <v>0</v>
      </c>
      <c r="F56" s="201">
        <f t="shared" si="15"/>
        <v>0.19</v>
      </c>
      <c r="G56" s="201">
        <v>9.4799999999999995E-2</v>
      </c>
      <c r="H56" s="201">
        <v>0</v>
      </c>
      <c r="I56" s="201">
        <v>0</v>
      </c>
      <c r="J56" s="201">
        <v>9.0999999999999998E-2</v>
      </c>
      <c r="K56" s="201">
        <v>0</v>
      </c>
      <c r="L56" s="201">
        <v>1</v>
      </c>
      <c r="M56" s="201">
        <v>0</v>
      </c>
      <c r="N56" s="201">
        <v>0</v>
      </c>
      <c r="O56" s="201">
        <v>0.14687500000000001</v>
      </c>
      <c r="P56" s="201">
        <v>0</v>
      </c>
      <c r="Q56" s="201">
        <v>0</v>
      </c>
      <c r="R56" s="201">
        <v>0.14099999999999999</v>
      </c>
      <c r="S56" s="201">
        <v>0</v>
      </c>
      <c r="T56" s="201">
        <v>0</v>
      </c>
      <c r="U56" s="201">
        <v>0</v>
      </c>
      <c r="V56" s="201">
        <f>F56+0.51</f>
        <v>0.7</v>
      </c>
      <c r="W56" s="130">
        <v>0</v>
      </c>
      <c r="X56" s="201">
        <v>0</v>
      </c>
      <c r="Y56" s="201">
        <v>0</v>
      </c>
      <c r="Z56" s="130">
        <v>0</v>
      </c>
      <c r="AA56" s="130">
        <v>0</v>
      </c>
      <c r="AB56" s="130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f t="shared" si="10"/>
        <v>0.7</v>
      </c>
      <c r="BC56" s="201">
        <f t="shared" si="11"/>
        <v>0.14687500000000001</v>
      </c>
      <c r="BD56" s="201">
        <v>0</v>
      </c>
      <c r="BE56" s="201">
        <v>0</v>
      </c>
      <c r="BF56" s="201">
        <f t="shared" si="12"/>
        <v>0.14099999999999999</v>
      </c>
      <c r="BG56" s="201">
        <f t="shared" si="13"/>
        <v>0</v>
      </c>
      <c r="BH56" s="201">
        <f t="shared" si="14"/>
        <v>0</v>
      </c>
    </row>
    <row r="57" spans="1:60" s="31" customFormat="1" ht="56.25" x14ac:dyDescent="0.25">
      <c r="A57" s="199" t="s">
        <v>511</v>
      </c>
      <c r="B57" s="85" t="s">
        <v>572</v>
      </c>
      <c r="C57" s="200" t="s">
        <v>512</v>
      </c>
      <c r="D57" s="201">
        <v>0.48399999999999999</v>
      </c>
      <c r="E57" s="201">
        <v>0</v>
      </c>
      <c r="F57" s="201">
        <f t="shared" si="15"/>
        <v>0.48399999999999999</v>
      </c>
      <c r="G57" s="201">
        <v>3.7635000000000002E-2</v>
      </c>
      <c r="H57" s="201">
        <v>0</v>
      </c>
      <c r="I57" s="201">
        <v>0</v>
      </c>
      <c r="J57" s="201">
        <v>3.5000000000000003E-2</v>
      </c>
      <c r="K57" s="201">
        <v>0</v>
      </c>
      <c r="L57" s="201">
        <v>1</v>
      </c>
      <c r="M57" s="201">
        <v>0</v>
      </c>
      <c r="N57" s="201">
        <v>0</v>
      </c>
      <c r="O57" s="201">
        <v>0.16322999999999999</v>
      </c>
      <c r="P57" s="201">
        <v>0</v>
      </c>
      <c r="Q57" s="201">
        <v>0</v>
      </c>
      <c r="R57" s="201">
        <v>0.15179999999999999</v>
      </c>
      <c r="S57" s="201">
        <v>0</v>
      </c>
      <c r="T57" s="201">
        <v>0</v>
      </c>
      <c r="U57" s="201">
        <v>0</v>
      </c>
      <c r="V57" s="201">
        <f>D57+0.88</f>
        <v>1.3639999999999999</v>
      </c>
      <c r="W57" s="130">
        <v>0</v>
      </c>
      <c r="X57" s="201">
        <v>0</v>
      </c>
      <c r="Y57" s="201">
        <v>0</v>
      </c>
      <c r="Z57" s="130">
        <v>0</v>
      </c>
      <c r="AA57" s="130">
        <v>0</v>
      </c>
      <c r="AB57" s="201">
        <v>1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0</v>
      </c>
      <c r="AP57" s="201">
        <v>0</v>
      </c>
      <c r="AQ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f t="shared" si="10"/>
        <v>1.3639999999999999</v>
      </c>
      <c r="BC57" s="201">
        <f t="shared" si="11"/>
        <v>0.16322999999999999</v>
      </c>
      <c r="BD57" s="201">
        <v>0</v>
      </c>
      <c r="BE57" s="201">
        <v>0</v>
      </c>
      <c r="BF57" s="201">
        <f t="shared" si="12"/>
        <v>0.15179999999999999</v>
      </c>
      <c r="BG57" s="201">
        <f t="shared" si="13"/>
        <v>0</v>
      </c>
      <c r="BH57" s="201">
        <f t="shared" si="14"/>
        <v>1</v>
      </c>
    </row>
    <row r="58" spans="1:60" s="31" customFormat="1" ht="56.25" x14ac:dyDescent="0.25">
      <c r="A58" s="199" t="s">
        <v>563</v>
      </c>
      <c r="B58" s="88" t="s">
        <v>573</v>
      </c>
      <c r="C58" s="200" t="s">
        <v>513</v>
      </c>
      <c r="D58" s="201">
        <v>0</v>
      </c>
      <c r="E58" s="201">
        <v>0</v>
      </c>
      <c r="F58" s="201">
        <f t="shared" si="15"/>
        <v>0</v>
      </c>
      <c r="G58" s="201">
        <v>0.53244791999999996</v>
      </c>
      <c r="H58" s="201">
        <v>0</v>
      </c>
      <c r="I58" s="201">
        <v>0</v>
      </c>
      <c r="J58" s="201">
        <v>0.51114999999999999</v>
      </c>
      <c r="K58" s="201">
        <v>0</v>
      </c>
      <c r="L58" s="201">
        <v>0</v>
      </c>
      <c r="M58" s="201">
        <v>0</v>
      </c>
      <c r="N58" s="201">
        <v>0</v>
      </c>
      <c r="O58" s="201">
        <v>0.58453124999999995</v>
      </c>
      <c r="P58" s="201">
        <v>0</v>
      </c>
      <c r="Q58" s="201">
        <v>0</v>
      </c>
      <c r="R58" s="201">
        <v>0.56115000000000004</v>
      </c>
      <c r="S58" s="201">
        <v>0</v>
      </c>
      <c r="T58" s="201">
        <v>0</v>
      </c>
      <c r="U58" s="201">
        <v>0</v>
      </c>
      <c r="V58" s="130">
        <v>0</v>
      </c>
      <c r="W58" s="130">
        <v>0</v>
      </c>
      <c r="X58" s="201">
        <v>0</v>
      </c>
      <c r="Y58" s="201">
        <v>0</v>
      </c>
      <c r="Z58" s="130">
        <v>0</v>
      </c>
      <c r="AA58" s="130">
        <v>0</v>
      </c>
      <c r="AB58" s="130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f t="shared" si="10"/>
        <v>0</v>
      </c>
      <c r="BC58" s="201">
        <f t="shared" si="11"/>
        <v>0.58453124999999995</v>
      </c>
      <c r="BD58" s="201">
        <v>0</v>
      </c>
      <c r="BE58" s="201">
        <v>0</v>
      </c>
      <c r="BF58" s="201">
        <f t="shared" si="12"/>
        <v>0.56115000000000004</v>
      </c>
      <c r="BG58" s="201">
        <f t="shared" si="13"/>
        <v>0</v>
      </c>
      <c r="BH58" s="201">
        <f t="shared" si="14"/>
        <v>0</v>
      </c>
    </row>
    <row r="59" spans="1:60" s="31" customFormat="1" ht="56.25" x14ac:dyDescent="0.25">
      <c r="A59" s="199" t="s">
        <v>575</v>
      </c>
      <c r="B59" s="88" t="str">
        <f>'1'!B58</f>
        <v>Реконструкция КТП 177-10 г. Светлогорск, ул. Горького, 6А для увеличения разрешенной мощности до 0,71 Мвт</v>
      </c>
      <c r="C59" s="200" t="s">
        <v>587</v>
      </c>
      <c r="D59" s="201">
        <v>0</v>
      </c>
      <c r="E59" s="201">
        <v>0</v>
      </c>
      <c r="F59" s="201">
        <f t="shared" ref="F59:F61" si="16">D59</f>
        <v>0</v>
      </c>
      <c r="G59" s="129">
        <v>0.38811224999999999</v>
      </c>
      <c r="H59" s="201">
        <v>0</v>
      </c>
      <c r="I59" s="201">
        <v>0</v>
      </c>
      <c r="J59" s="129">
        <v>0.417325</v>
      </c>
      <c r="K59" s="201">
        <v>0</v>
      </c>
      <c r="L59" s="201">
        <v>0</v>
      </c>
      <c r="M59" s="201">
        <v>0</v>
      </c>
      <c r="N59" s="201">
        <v>0</v>
      </c>
      <c r="O59" s="132">
        <v>0.438339225</v>
      </c>
      <c r="P59" s="201">
        <v>0</v>
      </c>
      <c r="Q59" s="201">
        <v>0</v>
      </c>
      <c r="R59" s="132">
        <v>0.71332499999999999</v>
      </c>
      <c r="S59" s="201">
        <v>0</v>
      </c>
      <c r="T59" s="201">
        <v>0</v>
      </c>
      <c r="U59" s="201">
        <v>0</v>
      </c>
      <c r="V59" s="130">
        <v>0</v>
      </c>
      <c r="W59" s="130">
        <v>0</v>
      </c>
      <c r="X59" s="201">
        <v>0</v>
      </c>
      <c r="Y59" s="201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201">
        <v>0</v>
      </c>
      <c r="BB59" s="201">
        <f t="shared" si="10"/>
        <v>0</v>
      </c>
      <c r="BC59" s="201">
        <f t="shared" si="11"/>
        <v>0.438339225</v>
      </c>
      <c r="BD59" s="201">
        <v>0</v>
      </c>
      <c r="BE59" s="201">
        <v>0</v>
      </c>
      <c r="BF59" s="201">
        <f t="shared" si="12"/>
        <v>0.71332499999999999</v>
      </c>
      <c r="BG59" s="201">
        <f t="shared" si="13"/>
        <v>0</v>
      </c>
      <c r="BH59" s="201">
        <f t="shared" si="14"/>
        <v>0</v>
      </c>
    </row>
    <row r="60" spans="1:60" s="31" customFormat="1" ht="56.25" x14ac:dyDescent="0.25">
      <c r="A60" s="199" t="s">
        <v>576</v>
      </c>
      <c r="B60" s="88" t="str">
        <f>'1'!B59</f>
        <v>Реконструкция КТП 177-11 г. Светлогорск, ул. Горького, 9А для увеличения разрешенной мощности до 0,87 Мвт</v>
      </c>
      <c r="C60" s="200" t="s">
        <v>588</v>
      </c>
      <c r="D60" s="201">
        <v>0</v>
      </c>
      <c r="E60" s="201">
        <v>0</v>
      </c>
      <c r="F60" s="201">
        <f t="shared" si="16"/>
        <v>0</v>
      </c>
      <c r="G60" s="129">
        <v>0.53528474999999998</v>
      </c>
      <c r="H60" s="201">
        <v>0</v>
      </c>
      <c r="I60" s="201">
        <v>0</v>
      </c>
      <c r="J60" s="129">
        <v>0.57057500000000005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130">
        <v>0</v>
      </c>
      <c r="W60" s="132">
        <v>0.80963474999999996</v>
      </c>
      <c r="X60" s="201">
        <v>0</v>
      </c>
      <c r="Y60" s="201">
        <v>0</v>
      </c>
      <c r="Z60" s="132">
        <v>0.87057499999999999</v>
      </c>
      <c r="AA60" s="130">
        <v>0</v>
      </c>
      <c r="AB60" s="130">
        <v>0</v>
      </c>
      <c r="AC60" s="130">
        <v>0</v>
      </c>
      <c r="AD60" s="130">
        <v>0</v>
      </c>
      <c r="AE60" s="130">
        <v>0</v>
      </c>
      <c r="AF60" s="130">
        <v>0</v>
      </c>
      <c r="AG60" s="130">
        <v>0</v>
      </c>
      <c r="AH60" s="130">
        <v>0</v>
      </c>
      <c r="AI60" s="130">
        <v>0</v>
      </c>
      <c r="AJ60" s="130">
        <v>0</v>
      </c>
      <c r="AK60" s="130">
        <v>0</v>
      </c>
      <c r="AL60" s="130">
        <v>0</v>
      </c>
      <c r="AM60" s="130">
        <v>0</v>
      </c>
      <c r="AN60" s="130">
        <v>0</v>
      </c>
      <c r="AO60" s="130">
        <v>0</v>
      </c>
      <c r="AP60" s="130">
        <v>0</v>
      </c>
      <c r="AQ60" s="130">
        <v>0</v>
      </c>
      <c r="AR60" s="130">
        <v>0</v>
      </c>
      <c r="AS60" s="130">
        <v>0</v>
      </c>
      <c r="AT60" s="130">
        <v>0</v>
      </c>
      <c r="AU60" s="130">
        <v>0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201">
        <v>0</v>
      </c>
      <c r="BB60" s="201">
        <f t="shared" si="10"/>
        <v>0</v>
      </c>
      <c r="BC60" s="201">
        <f t="shared" si="11"/>
        <v>0.80963474999999996</v>
      </c>
      <c r="BD60" s="201">
        <v>0</v>
      </c>
      <c r="BE60" s="201">
        <v>0</v>
      </c>
      <c r="BF60" s="201">
        <f t="shared" si="12"/>
        <v>0.87057499999999999</v>
      </c>
      <c r="BG60" s="201">
        <f t="shared" si="13"/>
        <v>0</v>
      </c>
      <c r="BH60" s="201">
        <f t="shared" si="14"/>
        <v>0</v>
      </c>
    </row>
    <row r="61" spans="1:60" s="31" customFormat="1" ht="56.25" x14ac:dyDescent="0.25">
      <c r="A61" s="199" t="s">
        <v>577</v>
      </c>
      <c r="B61" s="88" t="str">
        <f>'1'!B60</f>
        <v>Реконструкция ТП-871, г. Калининград, ул. Гайдара для увеличения разрешенной мощности до 1,03 МВт</v>
      </c>
      <c r="C61" s="200" t="s">
        <v>589</v>
      </c>
      <c r="D61" s="201">
        <v>0</v>
      </c>
      <c r="E61" s="201">
        <v>0</v>
      </c>
      <c r="F61" s="201">
        <f t="shared" si="16"/>
        <v>0</v>
      </c>
      <c r="G61" s="129">
        <v>0.74227200000000004</v>
      </c>
      <c r="H61" s="201">
        <v>0</v>
      </c>
      <c r="I61" s="201">
        <v>0</v>
      </c>
      <c r="J61" s="129">
        <v>0.7732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130">
        <v>0</v>
      </c>
      <c r="W61" s="132">
        <v>0.98515200000000003</v>
      </c>
      <c r="X61" s="201">
        <v>0</v>
      </c>
      <c r="Y61" s="201">
        <v>0</v>
      </c>
      <c r="Z61" s="132">
        <v>1.0262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201">
        <v>0</v>
      </c>
      <c r="BB61" s="201">
        <f t="shared" si="10"/>
        <v>0</v>
      </c>
      <c r="BC61" s="201">
        <f t="shared" si="11"/>
        <v>0.98515200000000003</v>
      </c>
      <c r="BD61" s="201">
        <v>0</v>
      </c>
      <c r="BE61" s="201">
        <v>0</v>
      </c>
      <c r="BF61" s="201">
        <f t="shared" si="12"/>
        <v>1.0262</v>
      </c>
      <c r="BG61" s="201">
        <f t="shared" si="13"/>
        <v>0</v>
      </c>
      <c r="BH61" s="201">
        <f t="shared" si="14"/>
        <v>0</v>
      </c>
    </row>
    <row r="62" spans="1:60" s="31" customFormat="1" ht="56.25" x14ac:dyDescent="0.25">
      <c r="A62" s="199" t="s">
        <v>578</v>
      </c>
      <c r="B62" s="88" t="str">
        <f>'1'!B61</f>
        <v>Реконструкция ТП 328-8 г. Зеленоградск, ул. Окружная, 7 для увеличения разрешенной мощности до 0,78 МВт</v>
      </c>
      <c r="C62" s="200" t="s">
        <v>590</v>
      </c>
      <c r="D62" s="201">
        <v>0</v>
      </c>
      <c r="E62" s="201">
        <v>0</v>
      </c>
      <c r="F62" s="201">
        <f t="shared" ref="F62:F66" si="17">D62</f>
        <v>0</v>
      </c>
      <c r="G62" s="129">
        <v>0.45600000000000002</v>
      </c>
      <c r="H62" s="201">
        <v>0</v>
      </c>
      <c r="I62" s="201">
        <v>0</v>
      </c>
      <c r="J62" s="129">
        <v>0.47499999999999998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130">
        <v>0</v>
      </c>
      <c r="W62" s="129">
        <v>0.74873279999999998</v>
      </c>
      <c r="X62" s="130">
        <v>0</v>
      </c>
      <c r="Y62" s="130">
        <v>0</v>
      </c>
      <c r="Z62" s="129">
        <v>0.77993000000000001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201">
        <f t="shared" si="10"/>
        <v>0</v>
      </c>
      <c r="BC62" s="201">
        <f t="shared" si="11"/>
        <v>0.74873279999999998</v>
      </c>
      <c r="BD62" s="130">
        <v>0</v>
      </c>
      <c r="BE62" s="130">
        <v>0</v>
      </c>
      <c r="BF62" s="201">
        <f t="shared" si="12"/>
        <v>0.77993000000000001</v>
      </c>
      <c r="BG62" s="201">
        <f t="shared" si="13"/>
        <v>0</v>
      </c>
      <c r="BH62" s="201">
        <f t="shared" si="14"/>
        <v>0</v>
      </c>
    </row>
    <row r="63" spans="1:60" s="31" customFormat="1" ht="56.25" x14ac:dyDescent="0.25">
      <c r="A63" s="199" t="s">
        <v>579</v>
      </c>
      <c r="B63" s="88" t="str">
        <f>'1'!B62</f>
        <v>Реконструкция КТП 3801-5 г. Калининград, ул. Пригородная, для увеличения разрешенной мощности до 0,3 МВт</v>
      </c>
      <c r="C63" s="200" t="s">
        <v>591</v>
      </c>
      <c r="D63" s="201">
        <v>0</v>
      </c>
      <c r="E63" s="201">
        <v>0</v>
      </c>
      <c r="F63" s="201">
        <f t="shared" si="17"/>
        <v>0</v>
      </c>
      <c r="G63" s="129">
        <v>8.5000000000000006E-2</v>
      </c>
      <c r="H63" s="201">
        <v>0</v>
      </c>
      <c r="I63" s="201">
        <v>0</v>
      </c>
      <c r="J63" s="129">
        <v>0.1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130">
        <v>0</v>
      </c>
      <c r="W63" s="129">
        <v>0.255</v>
      </c>
      <c r="X63" s="130">
        <v>0</v>
      </c>
      <c r="Y63" s="130">
        <v>0</v>
      </c>
      <c r="Z63" s="129">
        <v>0.3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201">
        <f t="shared" si="10"/>
        <v>0</v>
      </c>
      <c r="BC63" s="201">
        <f t="shared" si="11"/>
        <v>0.255</v>
      </c>
      <c r="BD63" s="130">
        <v>0</v>
      </c>
      <c r="BE63" s="130">
        <v>0</v>
      </c>
      <c r="BF63" s="201">
        <f t="shared" si="12"/>
        <v>0.3</v>
      </c>
      <c r="BG63" s="201">
        <f t="shared" si="13"/>
        <v>0</v>
      </c>
      <c r="BH63" s="201">
        <f t="shared" si="14"/>
        <v>0</v>
      </c>
    </row>
    <row r="64" spans="1:60" s="31" customFormat="1" ht="56.25" x14ac:dyDescent="0.25">
      <c r="A64" s="199" t="s">
        <v>580</v>
      </c>
      <c r="B64" s="88" t="str">
        <f>'1'!B63</f>
        <v>Реконструкция ТП 173-5, г. Светлогорск, ул. Ленина, 1Б для увеличения разрешенной мощности до 0,51 МВт</v>
      </c>
      <c r="C64" s="200" t="s">
        <v>592</v>
      </c>
      <c r="D64" s="201">
        <v>0</v>
      </c>
      <c r="E64" s="201">
        <v>0</v>
      </c>
      <c r="F64" s="201">
        <f t="shared" si="17"/>
        <v>0</v>
      </c>
      <c r="G64" s="129">
        <v>0.26879999999999998</v>
      </c>
      <c r="H64" s="201">
        <v>0</v>
      </c>
      <c r="I64" s="201">
        <v>0</v>
      </c>
      <c r="J64" s="129">
        <v>0.28000000000000003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130">
        <v>0</v>
      </c>
      <c r="W64" s="129">
        <v>0.48480000000000001</v>
      </c>
      <c r="X64" s="130">
        <v>0</v>
      </c>
      <c r="Y64" s="130">
        <v>0</v>
      </c>
      <c r="Z64" s="129">
        <v>0.505</v>
      </c>
      <c r="AA64" s="130">
        <v>0</v>
      </c>
      <c r="AB64" s="130">
        <v>0</v>
      </c>
      <c r="AC64" s="130">
        <v>0</v>
      </c>
      <c r="AD64" s="130">
        <v>0</v>
      </c>
      <c r="AE64" s="130">
        <v>0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  <c r="AK64" s="130">
        <v>0</v>
      </c>
      <c r="AL64" s="130">
        <v>0</v>
      </c>
      <c r="AM64" s="130">
        <v>0</v>
      </c>
      <c r="AN64" s="130">
        <v>0</v>
      </c>
      <c r="AO64" s="130">
        <v>0</v>
      </c>
      <c r="AP64" s="130">
        <v>0</v>
      </c>
      <c r="AQ64" s="130">
        <v>0</v>
      </c>
      <c r="AR64" s="130">
        <v>0</v>
      </c>
      <c r="AS64" s="130">
        <v>0</v>
      </c>
      <c r="AT64" s="130">
        <v>0</v>
      </c>
      <c r="AU64" s="130">
        <v>0</v>
      </c>
      <c r="AV64" s="130">
        <v>0</v>
      </c>
      <c r="AW64" s="130">
        <v>0</v>
      </c>
      <c r="AX64" s="130">
        <v>0</v>
      </c>
      <c r="AY64" s="130">
        <v>0</v>
      </c>
      <c r="AZ64" s="130">
        <v>0</v>
      </c>
      <c r="BA64" s="130">
        <v>0</v>
      </c>
      <c r="BB64" s="201">
        <f t="shared" si="10"/>
        <v>0</v>
      </c>
      <c r="BC64" s="201">
        <f t="shared" si="11"/>
        <v>0.48480000000000001</v>
      </c>
      <c r="BD64" s="130">
        <v>0</v>
      </c>
      <c r="BE64" s="130">
        <v>0</v>
      </c>
      <c r="BF64" s="201">
        <f t="shared" si="12"/>
        <v>0.505</v>
      </c>
      <c r="BG64" s="201">
        <f t="shared" si="13"/>
        <v>0</v>
      </c>
      <c r="BH64" s="201">
        <f t="shared" si="14"/>
        <v>0</v>
      </c>
    </row>
    <row r="65" spans="1:60" s="31" customFormat="1" ht="56.25" x14ac:dyDescent="0.25">
      <c r="A65" s="199" t="s">
        <v>581</v>
      </c>
      <c r="B65" s="88" t="str">
        <f>'1'!B64</f>
        <v>Реконструкция ТП 172-1, г. Светлогорск, ул. Динамо, 8А для увеличения разрешенной мощности до 1,19 МВт</v>
      </c>
      <c r="C65" s="200" t="s">
        <v>593</v>
      </c>
      <c r="D65" s="201">
        <v>0</v>
      </c>
      <c r="E65" s="201">
        <v>0</v>
      </c>
      <c r="F65" s="201">
        <f t="shared" si="17"/>
        <v>0</v>
      </c>
      <c r="G65" s="129">
        <v>0.96960000000000002</v>
      </c>
      <c r="H65" s="201">
        <v>0</v>
      </c>
      <c r="I65" s="201">
        <v>0</v>
      </c>
      <c r="J65" s="129">
        <v>1.01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130">
        <v>0</v>
      </c>
      <c r="W65" s="129">
        <v>1.1395200000000001</v>
      </c>
      <c r="X65" s="130">
        <v>0</v>
      </c>
      <c r="Y65" s="130">
        <v>0</v>
      </c>
      <c r="Z65" s="129">
        <v>1.1870000000000001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201">
        <f t="shared" si="10"/>
        <v>0</v>
      </c>
      <c r="BC65" s="201">
        <f t="shared" si="11"/>
        <v>1.1395200000000001</v>
      </c>
      <c r="BD65" s="130">
        <v>0</v>
      </c>
      <c r="BE65" s="130">
        <v>0</v>
      </c>
      <c r="BF65" s="201">
        <f t="shared" si="12"/>
        <v>1.1870000000000001</v>
      </c>
      <c r="BG65" s="201">
        <f t="shared" si="13"/>
        <v>0</v>
      </c>
      <c r="BH65" s="201">
        <f t="shared" si="14"/>
        <v>0</v>
      </c>
    </row>
    <row r="66" spans="1:60" s="31" customFormat="1" ht="65.25" customHeight="1" x14ac:dyDescent="0.25">
      <c r="A66" s="199" t="s">
        <v>582</v>
      </c>
      <c r="B66" s="88" t="str">
        <f>'1'!B65</f>
        <v>Реконструкция ТП 3801-4, Гурьевский р-н, пос. М. Исаково, ул. Гурьевская 2/6 для увеличения разрешенной мощности до 0,7 МВт</v>
      </c>
      <c r="C66" s="200" t="s">
        <v>594</v>
      </c>
      <c r="D66" s="201">
        <v>0</v>
      </c>
      <c r="E66" s="201">
        <v>0</v>
      </c>
      <c r="F66" s="201">
        <f t="shared" si="17"/>
        <v>0</v>
      </c>
      <c r="G66" s="129">
        <v>0.42499999999999999</v>
      </c>
      <c r="H66" s="201">
        <v>0</v>
      </c>
      <c r="I66" s="201">
        <v>0</v>
      </c>
      <c r="J66" s="129">
        <v>0.5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130">
        <v>0</v>
      </c>
      <c r="W66" s="129">
        <v>0.59499999999999997</v>
      </c>
      <c r="X66" s="130">
        <v>0</v>
      </c>
      <c r="Y66" s="130">
        <v>0</v>
      </c>
      <c r="Z66" s="129">
        <v>0.7</v>
      </c>
      <c r="AA66" s="130">
        <v>0</v>
      </c>
      <c r="AB66" s="130">
        <v>0</v>
      </c>
      <c r="AC66" s="130">
        <v>0</v>
      </c>
      <c r="AD66" s="130">
        <v>0</v>
      </c>
      <c r="AE66" s="130">
        <v>0</v>
      </c>
      <c r="AF66" s="130">
        <v>0</v>
      </c>
      <c r="AG66" s="130">
        <v>0</v>
      </c>
      <c r="AH66" s="130">
        <v>0</v>
      </c>
      <c r="AI66" s="130">
        <v>0</v>
      </c>
      <c r="AJ66" s="130">
        <v>0</v>
      </c>
      <c r="AK66" s="130">
        <v>0</v>
      </c>
      <c r="AL66" s="130">
        <v>0</v>
      </c>
      <c r="AM66" s="130">
        <v>0</v>
      </c>
      <c r="AN66" s="130">
        <v>0</v>
      </c>
      <c r="AO66" s="130">
        <v>0</v>
      </c>
      <c r="AP66" s="130">
        <v>0</v>
      </c>
      <c r="AQ66" s="130">
        <v>0</v>
      </c>
      <c r="AR66" s="130">
        <v>0</v>
      </c>
      <c r="AS66" s="130">
        <v>0</v>
      </c>
      <c r="AT66" s="130">
        <v>0</v>
      </c>
      <c r="AU66" s="130">
        <v>0</v>
      </c>
      <c r="AV66" s="130">
        <v>0</v>
      </c>
      <c r="AW66" s="130">
        <v>0</v>
      </c>
      <c r="AX66" s="130">
        <v>0</v>
      </c>
      <c r="AY66" s="130">
        <v>0</v>
      </c>
      <c r="AZ66" s="130">
        <v>0</v>
      </c>
      <c r="BA66" s="130">
        <v>0</v>
      </c>
      <c r="BB66" s="201">
        <f t="shared" si="10"/>
        <v>0</v>
      </c>
      <c r="BC66" s="201">
        <f t="shared" si="11"/>
        <v>0.59499999999999997</v>
      </c>
      <c r="BD66" s="130">
        <v>0</v>
      </c>
      <c r="BE66" s="130">
        <v>0</v>
      </c>
      <c r="BF66" s="201">
        <f t="shared" si="12"/>
        <v>0.7</v>
      </c>
      <c r="BG66" s="201">
        <f t="shared" si="13"/>
        <v>0</v>
      </c>
      <c r="BH66" s="201">
        <f t="shared" si="14"/>
        <v>0</v>
      </c>
    </row>
    <row r="67" spans="1:60" s="31" customFormat="1" ht="56.25" x14ac:dyDescent="0.25">
      <c r="A67" s="199" t="s">
        <v>583</v>
      </c>
      <c r="B67" s="88" t="str">
        <f>'1'!B66</f>
        <v>Реконструкция ТП 55-01 г. Зеленоградск, ул. Тургенева, 1Б для увеличения разрешенной мощности до 0,67 МВт</v>
      </c>
      <c r="C67" s="200" t="s">
        <v>595</v>
      </c>
      <c r="D67" s="201">
        <v>0</v>
      </c>
      <c r="E67" s="201">
        <v>0</v>
      </c>
      <c r="F67" s="201">
        <v>0</v>
      </c>
      <c r="G67" s="201">
        <v>0.61560000000000004</v>
      </c>
      <c r="H67" s="201">
        <v>0</v>
      </c>
      <c r="I67" s="201">
        <v>0</v>
      </c>
      <c r="J67" s="201">
        <v>0.57250000000000001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130">
        <v>0</v>
      </c>
      <c r="W67" s="129">
        <v>0.72299999999999998</v>
      </c>
      <c r="X67" s="130">
        <v>0</v>
      </c>
      <c r="Y67" s="130">
        <v>0</v>
      </c>
      <c r="Z67" s="129">
        <v>0.67249999999999999</v>
      </c>
      <c r="AA67" s="130">
        <v>0</v>
      </c>
      <c r="AB67" s="130">
        <v>0</v>
      </c>
      <c r="AC67" s="130">
        <v>0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0">
        <v>0</v>
      </c>
      <c r="AJ67" s="130">
        <v>0</v>
      </c>
      <c r="AK67" s="130">
        <v>0</v>
      </c>
      <c r="AL67" s="130">
        <v>0</v>
      </c>
      <c r="AM67" s="130">
        <v>0</v>
      </c>
      <c r="AN67" s="130">
        <v>0</v>
      </c>
      <c r="AO67" s="130">
        <v>0</v>
      </c>
      <c r="AP67" s="130">
        <v>0</v>
      </c>
      <c r="AQ67" s="130">
        <v>0</v>
      </c>
      <c r="AR67" s="130">
        <v>0</v>
      </c>
      <c r="AS67" s="130">
        <v>0</v>
      </c>
      <c r="AT67" s="130">
        <v>0</v>
      </c>
      <c r="AU67" s="130">
        <v>0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201">
        <f t="shared" si="10"/>
        <v>0</v>
      </c>
      <c r="BC67" s="201">
        <f t="shared" si="11"/>
        <v>0.72299999999999998</v>
      </c>
      <c r="BD67" s="130">
        <v>0</v>
      </c>
      <c r="BE67" s="130">
        <v>0</v>
      </c>
      <c r="BF67" s="201">
        <f t="shared" si="12"/>
        <v>0.67249999999999999</v>
      </c>
      <c r="BG67" s="201">
        <f t="shared" si="13"/>
        <v>0</v>
      </c>
      <c r="BH67" s="201">
        <f t="shared" si="14"/>
        <v>0</v>
      </c>
    </row>
    <row r="68" spans="1:60" s="31" customFormat="1" ht="66.75" customHeight="1" x14ac:dyDescent="0.25">
      <c r="A68" s="199" t="s">
        <v>584</v>
      </c>
      <c r="B68" s="88" t="str">
        <f>'1'!B67</f>
        <v>Реконструкция КТП 65-15, Зеленоградский р-н, пос. Лесной, ул. Парковая, 15 для увеличения разрешенной мощности до 0,46 МВт</v>
      </c>
      <c r="C68" s="200" t="s">
        <v>596</v>
      </c>
      <c r="D68" s="201">
        <v>0</v>
      </c>
      <c r="E68" s="201">
        <v>0</v>
      </c>
      <c r="F68" s="201">
        <v>0</v>
      </c>
      <c r="G68" s="201">
        <v>0.26800000000000002</v>
      </c>
      <c r="H68" s="201">
        <v>0</v>
      </c>
      <c r="I68" s="201">
        <v>0</v>
      </c>
      <c r="J68" s="201">
        <v>0.25800000000000001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>
        <v>0</v>
      </c>
      <c r="AE68" s="129">
        <v>0.47699999999999998</v>
      </c>
      <c r="AF68" s="130">
        <v>0</v>
      </c>
      <c r="AG68" s="130">
        <v>0</v>
      </c>
      <c r="AH68" s="129">
        <v>0.45791999999999999</v>
      </c>
      <c r="AI68" s="130">
        <v>0</v>
      </c>
      <c r="AJ68" s="130">
        <v>0</v>
      </c>
      <c r="AK68" s="130">
        <v>0</v>
      </c>
      <c r="AL68" s="130">
        <v>0</v>
      </c>
      <c r="AM68" s="130">
        <v>0</v>
      </c>
      <c r="AN68" s="130">
        <v>0</v>
      </c>
      <c r="AO68" s="130">
        <v>0</v>
      </c>
      <c r="AP68" s="130">
        <v>0</v>
      </c>
      <c r="AQ68" s="130">
        <v>0</v>
      </c>
      <c r="AR68" s="130">
        <v>0</v>
      </c>
      <c r="AS68" s="130">
        <v>0</v>
      </c>
      <c r="AT68" s="130">
        <v>0</v>
      </c>
      <c r="AU68" s="130">
        <v>0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201">
        <f t="shared" si="10"/>
        <v>0</v>
      </c>
      <c r="BC68" s="201">
        <f t="shared" si="11"/>
        <v>0.47699999999999998</v>
      </c>
      <c r="BD68" s="130">
        <v>0</v>
      </c>
      <c r="BE68" s="130">
        <v>0</v>
      </c>
      <c r="BF68" s="201">
        <f t="shared" si="12"/>
        <v>0.45791999999999999</v>
      </c>
      <c r="BG68" s="201">
        <f t="shared" si="13"/>
        <v>0</v>
      </c>
      <c r="BH68" s="201">
        <f t="shared" si="14"/>
        <v>0</v>
      </c>
    </row>
    <row r="69" spans="1:60" s="31" customFormat="1" ht="56.25" x14ac:dyDescent="0.25">
      <c r="A69" s="199" t="s">
        <v>585</v>
      </c>
      <c r="B69" s="88" t="str">
        <f>'1'!B68</f>
        <v>Реконструкция КТП-544 г. Калининград, Советский пр-кт, 50 для увеличения разрешенной мощности до 1,02 МВт</v>
      </c>
      <c r="C69" s="200" t="s">
        <v>597</v>
      </c>
      <c r="D69" s="201">
        <v>0</v>
      </c>
      <c r="E69" s="201">
        <v>0</v>
      </c>
      <c r="F69" s="201">
        <v>0</v>
      </c>
      <c r="G69" s="129">
        <v>0.625</v>
      </c>
      <c r="H69" s="201">
        <v>0</v>
      </c>
      <c r="I69" s="201">
        <v>0</v>
      </c>
      <c r="J69" s="129">
        <v>0.6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29">
        <v>1.0660000000000001</v>
      </c>
      <c r="AF69" s="130">
        <v>0</v>
      </c>
      <c r="AG69" s="130">
        <v>0</v>
      </c>
      <c r="AH69" s="129">
        <v>1.024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</v>
      </c>
      <c r="AZ69" s="130">
        <v>0</v>
      </c>
      <c r="BA69" s="130">
        <v>0</v>
      </c>
      <c r="BB69" s="201">
        <f t="shared" si="10"/>
        <v>0</v>
      </c>
      <c r="BC69" s="201">
        <f t="shared" si="11"/>
        <v>1.0660000000000001</v>
      </c>
      <c r="BD69" s="130">
        <v>0</v>
      </c>
      <c r="BE69" s="130">
        <v>0</v>
      </c>
      <c r="BF69" s="201">
        <f t="shared" si="12"/>
        <v>1.024</v>
      </c>
      <c r="BG69" s="201">
        <f t="shared" si="13"/>
        <v>0</v>
      </c>
      <c r="BH69" s="201">
        <f t="shared" si="14"/>
        <v>0</v>
      </c>
    </row>
    <row r="70" spans="1:60" s="31" customFormat="1" ht="56.25" x14ac:dyDescent="0.25">
      <c r="A70" s="199" t="s">
        <v>586</v>
      </c>
      <c r="B70" s="88" t="str">
        <f>'1'!B69</f>
        <v>Реконструкция КТП-224 г. Калининград, ул. Родникова, 24 для увеличения разрешенной мощности 0,5 МВт</v>
      </c>
      <c r="C70" s="200" t="s">
        <v>598</v>
      </c>
      <c r="D70" s="201">
        <v>0</v>
      </c>
      <c r="E70" s="201">
        <v>0</v>
      </c>
      <c r="F70" s="201">
        <v>0</v>
      </c>
      <c r="G70" s="201">
        <v>0.36499999999999999</v>
      </c>
      <c r="H70" s="201">
        <v>0</v>
      </c>
      <c r="I70" s="201">
        <v>0</v>
      </c>
      <c r="J70" s="201">
        <v>0.35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130">
        <v>0</v>
      </c>
      <c r="W70" s="130">
        <v>0</v>
      </c>
      <c r="X70" s="130">
        <v>0</v>
      </c>
      <c r="Y70" s="130">
        <v>0</v>
      </c>
      <c r="Z70" s="130">
        <v>0</v>
      </c>
      <c r="AA70" s="130">
        <v>0</v>
      </c>
      <c r="AB70" s="130">
        <v>0</v>
      </c>
      <c r="AC70" s="130">
        <v>0</v>
      </c>
      <c r="AD70" s="130">
        <v>0</v>
      </c>
      <c r="AE70" s="129">
        <v>0.52100000000000002</v>
      </c>
      <c r="AF70" s="130">
        <v>0</v>
      </c>
      <c r="AG70" s="130">
        <v>0</v>
      </c>
      <c r="AH70" s="129">
        <v>0.5</v>
      </c>
      <c r="AI70" s="130">
        <v>0</v>
      </c>
      <c r="AJ70" s="130">
        <v>0</v>
      </c>
      <c r="AK70" s="130">
        <v>0</v>
      </c>
      <c r="AL70" s="130">
        <v>0</v>
      </c>
      <c r="AM70" s="130">
        <v>0</v>
      </c>
      <c r="AN70" s="130">
        <v>0</v>
      </c>
      <c r="AO70" s="130">
        <v>0</v>
      </c>
      <c r="AP70" s="130">
        <v>0</v>
      </c>
      <c r="AQ70" s="130">
        <v>0</v>
      </c>
      <c r="AR70" s="130">
        <v>0</v>
      </c>
      <c r="AS70" s="130">
        <v>0</v>
      </c>
      <c r="AT70" s="130">
        <v>0</v>
      </c>
      <c r="AU70" s="130">
        <v>0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201">
        <f t="shared" si="10"/>
        <v>0</v>
      </c>
      <c r="BC70" s="201">
        <f t="shared" si="11"/>
        <v>0.52100000000000002</v>
      </c>
      <c r="BD70" s="130">
        <v>0</v>
      </c>
      <c r="BE70" s="130">
        <v>0</v>
      </c>
      <c r="BF70" s="201">
        <f t="shared" si="12"/>
        <v>0.5</v>
      </c>
      <c r="BG70" s="201">
        <f t="shared" si="13"/>
        <v>0</v>
      </c>
      <c r="BH70" s="201">
        <f t="shared" si="14"/>
        <v>0</v>
      </c>
    </row>
    <row r="71" spans="1:60" s="31" customFormat="1" ht="56.25" x14ac:dyDescent="0.25">
      <c r="A71" s="199" t="s">
        <v>599</v>
      </c>
      <c r="B71" s="88" t="str">
        <f>'1'!B70</f>
        <v>Реконструкция КТП-239 г. Калининград, ул. Верхние поля, 6 для увеличения разрешенной мощности до 0,9 МВт</v>
      </c>
      <c r="C71" s="200" t="s">
        <v>602</v>
      </c>
      <c r="D71" s="201">
        <v>0</v>
      </c>
      <c r="E71" s="201">
        <v>0</v>
      </c>
      <c r="F71" s="201">
        <v>0</v>
      </c>
      <c r="G71" s="201">
        <v>0.78</v>
      </c>
      <c r="H71" s="201">
        <v>0</v>
      </c>
      <c r="I71" s="201">
        <v>0</v>
      </c>
      <c r="J71" s="201">
        <v>0.75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29">
        <v>0.94</v>
      </c>
      <c r="AF71" s="130">
        <v>0</v>
      </c>
      <c r="AG71" s="130">
        <v>0</v>
      </c>
      <c r="AH71" s="129">
        <v>0.9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201">
        <f t="shared" si="10"/>
        <v>0</v>
      </c>
      <c r="BC71" s="201">
        <f t="shared" si="11"/>
        <v>0.94</v>
      </c>
      <c r="BD71" s="130">
        <v>0</v>
      </c>
      <c r="BE71" s="130">
        <v>0</v>
      </c>
      <c r="BF71" s="201">
        <f t="shared" si="12"/>
        <v>0.9</v>
      </c>
      <c r="BG71" s="201">
        <f t="shared" si="13"/>
        <v>0</v>
      </c>
      <c r="BH71" s="201">
        <f t="shared" si="14"/>
        <v>0</v>
      </c>
    </row>
    <row r="72" spans="1:60" s="31" customFormat="1" ht="56.25" x14ac:dyDescent="0.25">
      <c r="A72" s="199" t="s">
        <v>600</v>
      </c>
      <c r="B72" s="88" t="str">
        <f>'1'!B71</f>
        <v>Реконструкция ТП 64-4, г. Пионерский, ул. Рабочая, 20 А для увеличения разрешенной мощности до 0,31 МВт</v>
      </c>
      <c r="C72" s="200" t="s">
        <v>603</v>
      </c>
      <c r="D72" s="201">
        <v>0</v>
      </c>
      <c r="E72" s="201">
        <v>0</v>
      </c>
      <c r="F72" s="201">
        <v>0</v>
      </c>
      <c r="G72" s="129">
        <v>9.9650000000000002E-2</v>
      </c>
      <c r="H72" s="201">
        <v>0</v>
      </c>
      <c r="I72" s="201">
        <v>0</v>
      </c>
      <c r="J72" s="129">
        <v>9.5659999999999995E-2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  <c r="AD72" s="130">
        <v>0</v>
      </c>
      <c r="AE72" s="129">
        <v>0.32400000000000001</v>
      </c>
      <c r="AF72" s="130">
        <v>0</v>
      </c>
      <c r="AG72" s="130">
        <v>0</v>
      </c>
      <c r="AH72" s="129">
        <v>0.311</v>
      </c>
      <c r="AI72" s="130">
        <v>0</v>
      </c>
      <c r="AJ72" s="130">
        <v>0</v>
      </c>
      <c r="AK72" s="130">
        <v>0</v>
      </c>
      <c r="AL72" s="130">
        <v>0</v>
      </c>
      <c r="AM72" s="130">
        <v>0</v>
      </c>
      <c r="AN72" s="130">
        <v>0</v>
      </c>
      <c r="AO72" s="130">
        <v>0</v>
      </c>
      <c r="AP72" s="130">
        <v>0</v>
      </c>
      <c r="AQ72" s="130">
        <v>0</v>
      </c>
      <c r="AR72" s="130">
        <v>0</v>
      </c>
      <c r="AS72" s="130">
        <v>0</v>
      </c>
      <c r="AT72" s="130">
        <v>0</v>
      </c>
      <c r="AU72" s="130">
        <v>0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201">
        <f t="shared" si="10"/>
        <v>0</v>
      </c>
      <c r="BC72" s="201">
        <f t="shared" si="11"/>
        <v>0.32400000000000001</v>
      </c>
      <c r="BD72" s="130">
        <v>0</v>
      </c>
      <c r="BE72" s="130">
        <v>0</v>
      </c>
      <c r="BF72" s="201">
        <f t="shared" si="12"/>
        <v>0.311</v>
      </c>
      <c r="BG72" s="201">
        <f t="shared" si="13"/>
        <v>0</v>
      </c>
      <c r="BH72" s="201">
        <f t="shared" si="14"/>
        <v>0</v>
      </c>
    </row>
    <row r="73" spans="1:60" s="31" customFormat="1" ht="56.25" x14ac:dyDescent="0.25">
      <c r="A73" s="199" t="s">
        <v>601</v>
      </c>
      <c r="B73" s="88" t="str">
        <f>'1'!B72</f>
        <v>Реконструкция ТП 181-02, Багратионовский район, пос. Ветрово для увеличения разрешенной мощности до 0,23 МВт</v>
      </c>
      <c r="C73" s="200" t="s">
        <v>604</v>
      </c>
      <c r="D73" s="201">
        <v>0</v>
      </c>
      <c r="E73" s="201">
        <v>0</v>
      </c>
      <c r="F73" s="201">
        <v>0</v>
      </c>
      <c r="G73" s="201">
        <v>0.158</v>
      </c>
      <c r="H73" s="201">
        <v>0</v>
      </c>
      <c r="I73" s="201">
        <v>0</v>
      </c>
      <c r="J73" s="201">
        <v>0.151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>
        <v>0</v>
      </c>
      <c r="AE73" s="129">
        <v>0.24124999999999999</v>
      </c>
      <c r="AF73" s="130">
        <v>0</v>
      </c>
      <c r="AG73" s="130">
        <v>0</v>
      </c>
      <c r="AH73" s="129">
        <v>0.2316</v>
      </c>
      <c r="AI73" s="130">
        <v>0</v>
      </c>
      <c r="AJ73" s="130">
        <v>0</v>
      </c>
      <c r="AK73" s="130">
        <v>0</v>
      </c>
      <c r="AL73" s="130">
        <v>0</v>
      </c>
      <c r="AM73" s="130">
        <v>0</v>
      </c>
      <c r="AN73" s="130">
        <v>0</v>
      </c>
      <c r="AO73" s="130">
        <v>0</v>
      </c>
      <c r="AP73" s="130">
        <v>0</v>
      </c>
      <c r="AQ73" s="130">
        <v>0</v>
      </c>
      <c r="AR73" s="130">
        <v>0</v>
      </c>
      <c r="AS73" s="130">
        <v>0</v>
      </c>
      <c r="AT73" s="130">
        <v>0</v>
      </c>
      <c r="AU73" s="130">
        <v>0</v>
      </c>
      <c r="AV73" s="130">
        <v>0</v>
      </c>
      <c r="AW73" s="130">
        <v>0</v>
      </c>
      <c r="AX73" s="130">
        <v>0</v>
      </c>
      <c r="AY73" s="130">
        <v>0</v>
      </c>
      <c r="AZ73" s="130">
        <v>0</v>
      </c>
      <c r="BA73" s="130">
        <v>0</v>
      </c>
      <c r="BB73" s="201">
        <f t="shared" si="10"/>
        <v>0</v>
      </c>
      <c r="BC73" s="201">
        <f t="shared" si="11"/>
        <v>0.24124999999999999</v>
      </c>
      <c r="BD73" s="130">
        <v>0</v>
      </c>
      <c r="BE73" s="130">
        <v>0</v>
      </c>
      <c r="BF73" s="201">
        <f t="shared" si="12"/>
        <v>0.2316</v>
      </c>
      <c r="BG73" s="201">
        <f t="shared" si="13"/>
        <v>0</v>
      </c>
      <c r="BH73" s="201">
        <f t="shared" si="14"/>
        <v>0</v>
      </c>
    </row>
    <row r="74" spans="1:60" s="31" customFormat="1" ht="56.25" x14ac:dyDescent="0.25">
      <c r="A74" s="199" t="s">
        <v>623</v>
      </c>
      <c r="B74" s="88" t="s">
        <v>644</v>
      </c>
      <c r="C74" s="200" t="s">
        <v>631</v>
      </c>
      <c r="D74" s="201">
        <v>0</v>
      </c>
      <c r="E74" s="201">
        <v>0</v>
      </c>
      <c r="F74" s="129"/>
      <c r="G74" s="129">
        <v>0.59863999999999995</v>
      </c>
      <c r="H74" s="201">
        <v>0</v>
      </c>
      <c r="I74" s="201">
        <v>0</v>
      </c>
      <c r="J74" s="129">
        <v>0.57469999999999999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130">
        <v>0</v>
      </c>
      <c r="AL74" s="130">
        <v>0</v>
      </c>
      <c r="AM74" s="130">
        <v>0.81271870000000002</v>
      </c>
      <c r="AN74" s="130">
        <v>0</v>
      </c>
      <c r="AO74" s="130">
        <v>0</v>
      </c>
      <c r="AP74" s="130">
        <v>0.78020999999999996</v>
      </c>
      <c r="AQ74" s="130">
        <v>0</v>
      </c>
      <c r="AR74" s="130">
        <v>0</v>
      </c>
      <c r="AS74" s="130">
        <v>0</v>
      </c>
      <c r="AT74" s="130">
        <v>0</v>
      </c>
      <c r="AU74" s="130">
        <v>0</v>
      </c>
      <c r="AV74" s="130">
        <v>0</v>
      </c>
      <c r="AW74" s="130">
        <v>0</v>
      </c>
      <c r="AX74" s="130">
        <v>0</v>
      </c>
      <c r="AY74" s="130">
        <v>0</v>
      </c>
      <c r="AZ74" s="130">
        <v>0</v>
      </c>
      <c r="BA74" s="130">
        <v>0</v>
      </c>
      <c r="BB74" s="201">
        <f t="shared" si="10"/>
        <v>0</v>
      </c>
      <c r="BC74" s="201">
        <f t="shared" si="11"/>
        <v>0.81271870000000002</v>
      </c>
      <c r="BD74" s="130">
        <v>0</v>
      </c>
      <c r="BE74" s="130">
        <v>0</v>
      </c>
      <c r="BF74" s="201">
        <f t="shared" si="12"/>
        <v>0.78020999999999996</v>
      </c>
      <c r="BG74" s="201">
        <f t="shared" si="13"/>
        <v>0</v>
      </c>
      <c r="BH74" s="201">
        <f t="shared" si="14"/>
        <v>0</v>
      </c>
    </row>
    <row r="75" spans="1:60" s="31" customFormat="1" ht="56.25" x14ac:dyDescent="0.25">
      <c r="A75" s="199" t="s">
        <v>624</v>
      </c>
      <c r="B75" s="88" t="s">
        <v>641</v>
      </c>
      <c r="C75" s="200" t="s">
        <v>632</v>
      </c>
      <c r="D75" s="201">
        <v>0</v>
      </c>
      <c r="E75" s="201">
        <v>0</v>
      </c>
      <c r="F75" s="129"/>
      <c r="G75" s="129">
        <v>0.50624999999999998</v>
      </c>
      <c r="H75" s="201">
        <v>0</v>
      </c>
      <c r="I75" s="201">
        <v>0</v>
      </c>
      <c r="J75" s="129">
        <v>0.48599999999999999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130">
        <v>0</v>
      </c>
      <c r="AL75" s="130">
        <v>0</v>
      </c>
      <c r="AM75" s="130">
        <v>1.323</v>
      </c>
      <c r="AN75" s="130">
        <v>0</v>
      </c>
      <c r="AO75" s="130">
        <v>0</v>
      </c>
      <c r="AP75" s="130">
        <v>1.27</v>
      </c>
      <c r="AQ75" s="130">
        <v>0</v>
      </c>
      <c r="AR75" s="130">
        <v>0</v>
      </c>
      <c r="AS75" s="130">
        <v>0</v>
      </c>
      <c r="AT75" s="130">
        <v>0</v>
      </c>
      <c r="AU75" s="130">
        <v>0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0</v>
      </c>
      <c r="BB75" s="201">
        <f t="shared" si="10"/>
        <v>0</v>
      </c>
      <c r="BC75" s="201">
        <f t="shared" si="11"/>
        <v>1.323</v>
      </c>
      <c r="BD75" s="130">
        <v>0</v>
      </c>
      <c r="BE75" s="130">
        <v>0</v>
      </c>
      <c r="BF75" s="201">
        <f t="shared" si="12"/>
        <v>1.27</v>
      </c>
      <c r="BG75" s="201">
        <f t="shared" si="13"/>
        <v>0</v>
      </c>
      <c r="BH75" s="201">
        <f t="shared" si="14"/>
        <v>0</v>
      </c>
    </row>
    <row r="76" spans="1:60" s="31" customFormat="1" ht="56.25" x14ac:dyDescent="0.25">
      <c r="A76" s="199" t="s">
        <v>625</v>
      </c>
      <c r="B76" s="88" t="s">
        <v>639</v>
      </c>
      <c r="C76" s="200" t="s">
        <v>633</v>
      </c>
      <c r="D76" s="201">
        <v>0</v>
      </c>
      <c r="E76" s="201">
        <v>0</v>
      </c>
      <c r="F76" s="129"/>
      <c r="G76" s="129">
        <v>0.53763499999999997</v>
      </c>
      <c r="H76" s="201">
        <v>0</v>
      </c>
      <c r="I76" s="201">
        <v>0</v>
      </c>
      <c r="J76" s="129">
        <v>0.5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130">
        <v>0</v>
      </c>
      <c r="AL76" s="130">
        <v>0</v>
      </c>
      <c r="AM76" s="130">
        <v>2.1505399999999999</v>
      </c>
      <c r="AN76" s="130">
        <v>0</v>
      </c>
      <c r="AO76" s="130">
        <v>0</v>
      </c>
      <c r="AP76" s="130">
        <v>2</v>
      </c>
      <c r="AQ76" s="130">
        <v>0</v>
      </c>
      <c r="AR76" s="130">
        <v>0</v>
      </c>
      <c r="AS76" s="130">
        <v>0</v>
      </c>
      <c r="AT76" s="130">
        <v>0</v>
      </c>
      <c r="AU76" s="130">
        <v>0</v>
      </c>
      <c r="AV76" s="130">
        <v>0</v>
      </c>
      <c r="AW76" s="130">
        <v>0</v>
      </c>
      <c r="AX76" s="130">
        <v>0</v>
      </c>
      <c r="AY76" s="130">
        <v>0</v>
      </c>
      <c r="AZ76" s="130">
        <v>0</v>
      </c>
      <c r="BA76" s="130">
        <v>0</v>
      </c>
      <c r="BB76" s="201">
        <f t="shared" si="10"/>
        <v>0</v>
      </c>
      <c r="BC76" s="201">
        <f t="shared" si="11"/>
        <v>2.1505399999999999</v>
      </c>
      <c r="BD76" s="130">
        <v>0</v>
      </c>
      <c r="BE76" s="130">
        <v>0</v>
      </c>
      <c r="BF76" s="201">
        <f t="shared" si="12"/>
        <v>2</v>
      </c>
      <c r="BG76" s="201">
        <f t="shared" si="13"/>
        <v>0</v>
      </c>
      <c r="BH76" s="201">
        <f t="shared" si="14"/>
        <v>0</v>
      </c>
    </row>
    <row r="77" spans="1:60" s="31" customFormat="1" ht="56.25" x14ac:dyDescent="0.25">
      <c r="A77" s="199" t="s">
        <v>626</v>
      </c>
      <c r="B77" s="88" t="s">
        <v>645</v>
      </c>
      <c r="C77" s="200" t="s">
        <v>634</v>
      </c>
      <c r="D77" s="201">
        <v>0</v>
      </c>
      <c r="E77" s="201">
        <v>0</v>
      </c>
      <c r="F77" s="129"/>
      <c r="G77" s="129">
        <v>0.400729</v>
      </c>
      <c r="H77" s="201">
        <v>0</v>
      </c>
      <c r="I77" s="201">
        <v>0</v>
      </c>
      <c r="J77" s="129">
        <v>0.38469999999999999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130">
        <v>0</v>
      </c>
      <c r="AL77" s="130">
        <v>0</v>
      </c>
      <c r="AM77" s="130">
        <v>0.50489499999999998</v>
      </c>
      <c r="AN77" s="130">
        <v>0</v>
      </c>
      <c r="AO77" s="130">
        <v>0</v>
      </c>
      <c r="AP77" s="130">
        <v>0.48470000000000002</v>
      </c>
      <c r="AQ77" s="130">
        <v>0</v>
      </c>
      <c r="AR77" s="130">
        <v>0</v>
      </c>
      <c r="AS77" s="130">
        <v>0</v>
      </c>
      <c r="AT77" s="130">
        <v>0</v>
      </c>
      <c r="AU77" s="130">
        <v>0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201">
        <f t="shared" si="10"/>
        <v>0</v>
      </c>
      <c r="BC77" s="201">
        <f t="shared" si="11"/>
        <v>0.50489499999999998</v>
      </c>
      <c r="BD77" s="130">
        <v>0</v>
      </c>
      <c r="BE77" s="130">
        <v>0</v>
      </c>
      <c r="BF77" s="201">
        <f t="shared" si="12"/>
        <v>0.48470000000000002</v>
      </c>
      <c r="BG77" s="201">
        <f t="shared" si="13"/>
        <v>0</v>
      </c>
      <c r="BH77" s="201">
        <f t="shared" si="14"/>
        <v>0</v>
      </c>
    </row>
    <row r="78" spans="1:60" s="31" customFormat="1" ht="56.25" x14ac:dyDescent="0.25">
      <c r="A78" s="199" t="s">
        <v>627</v>
      </c>
      <c r="B78" s="88" t="s">
        <v>642</v>
      </c>
      <c r="C78" s="200" t="s">
        <v>635</v>
      </c>
      <c r="D78" s="201">
        <v>0</v>
      </c>
      <c r="E78" s="201">
        <v>0</v>
      </c>
      <c r="F78" s="129"/>
      <c r="G78" s="129">
        <v>0.1302084</v>
      </c>
      <c r="H78" s="201">
        <v>0</v>
      </c>
      <c r="I78" s="201">
        <v>0</v>
      </c>
      <c r="J78" s="129">
        <v>0.125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130">
        <v>0</v>
      </c>
      <c r="AL78" s="130">
        <v>0</v>
      </c>
      <c r="AM78" s="130">
        <v>0</v>
      </c>
      <c r="AN78" s="130">
        <v>0</v>
      </c>
      <c r="AO78" s="130">
        <v>0</v>
      </c>
      <c r="AP78" s="130">
        <v>0</v>
      </c>
      <c r="AQ78" s="130">
        <v>0</v>
      </c>
      <c r="AR78" s="130">
        <v>0</v>
      </c>
      <c r="AS78" s="130">
        <v>0</v>
      </c>
      <c r="AT78" s="130">
        <v>0</v>
      </c>
      <c r="AU78" s="130">
        <v>0.65104200000000001</v>
      </c>
      <c r="AV78" s="130">
        <v>0</v>
      </c>
      <c r="AW78" s="130">
        <v>0</v>
      </c>
      <c r="AX78" s="130">
        <v>0.625</v>
      </c>
      <c r="AY78" s="130">
        <v>0</v>
      </c>
      <c r="AZ78" s="130">
        <v>0</v>
      </c>
      <c r="BA78" s="130">
        <v>0</v>
      </c>
      <c r="BB78" s="201">
        <f t="shared" si="10"/>
        <v>0</v>
      </c>
      <c r="BC78" s="201">
        <f t="shared" si="11"/>
        <v>0.65104200000000001</v>
      </c>
      <c r="BD78" s="130">
        <v>0</v>
      </c>
      <c r="BE78" s="130">
        <v>0</v>
      </c>
      <c r="BF78" s="201">
        <f t="shared" si="12"/>
        <v>0.625</v>
      </c>
      <c r="BG78" s="201">
        <f t="shared" si="13"/>
        <v>0</v>
      </c>
      <c r="BH78" s="201">
        <f t="shared" si="14"/>
        <v>0</v>
      </c>
    </row>
    <row r="79" spans="1:60" s="31" customFormat="1" ht="56.25" x14ac:dyDescent="0.25">
      <c r="A79" s="199" t="s">
        <v>628</v>
      </c>
      <c r="B79" s="88" t="s">
        <v>643</v>
      </c>
      <c r="C79" s="200" t="s">
        <v>636</v>
      </c>
      <c r="D79" s="201">
        <v>0</v>
      </c>
      <c r="E79" s="201">
        <v>0</v>
      </c>
      <c r="F79" s="129"/>
      <c r="G79" s="129">
        <v>0.1302084</v>
      </c>
      <c r="H79" s="201">
        <v>0</v>
      </c>
      <c r="I79" s="201">
        <v>0</v>
      </c>
      <c r="J79" s="129">
        <v>0.125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130">
        <v>0</v>
      </c>
      <c r="AL79" s="130">
        <v>0</v>
      </c>
      <c r="AM79" s="130">
        <v>0</v>
      </c>
      <c r="AN79" s="130">
        <v>0</v>
      </c>
      <c r="AO79" s="130">
        <v>0</v>
      </c>
      <c r="AP79" s="130">
        <v>0</v>
      </c>
      <c r="AQ79" s="130">
        <v>0</v>
      </c>
      <c r="AR79" s="130">
        <v>0</v>
      </c>
      <c r="AS79" s="130">
        <v>0</v>
      </c>
      <c r="AT79" s="130">
        <v>0</v>
      </c>
      <c r="AU79" s="130">
        <v>0.546875</v>
      </c>
      <c r="AV79" s="130">
        <v>0</v>
      </c>
      <c r="AW79" s="130">
        <v>0</v>
      </c>
      <c r="AX79" s="130">
        <v>0.52500000000000002</v>
      </c>
      <c r="AY79" s="130">
        <v>0</v>
      </c>
      <c r="AZ79" s="130">
        <v>0</v>
      </c>
      <c r="BA79" s="130">
        <v>0</v>
      </c>
      <c r="BB79" s="201">
        <f t="shared" si="10"/>
        <v>0</v>
      </c>
      <c r="BC79" s="201">
        <f t="shared" si="11"/>
        <v>0.546875</v>
      </c>
      <c r="BD79" s="130">
        <v>0</v>
      </c>
      <c r="BE79" s="130">
        <v>0</v>
      </c>
      <c r="BF79" s="201">
        <f t="shared" si="12"/>
        <v>0.52500000000000002</v>
      </c>
      <c r="BG79" s="201">
        <f t="shared" si="13"/>
        <v>0</v>
      </c>
      <c r="BH79" s="201">
        <f t="shared" si="14"/>
        <v>0</v>
      </c>
    </row>
    <row r="80" spans="1:60" s="31" customFormat="1" ht="56.25" x14ac:dyDescent="0.25">
      <c r="A80" s="199" t="s">
        <v>629</v>
      </c>
      <c r="B80" s="88" t="s">
        <v>640</v>
      </c>
      <c r="C80" s="200" t="s">
        <v>637</v>
      </c>
      <c r="D80" s="201">
        <v>0</v>
      </c>
      <c r="E80" s="201">
        <v>0</v>
      </c>
      <c r="F80" s="129"/>
      <c r="G80" s="129">
        <v>0.40237000000000001</v>
      </c>
      <c r="H80" s="201">
        <v>0</v>
      </c>
      <c r="I80" s="201">
        <v>0</v>
      </c>
      <c r="J80" s="129">
        <v>0.38224999999999998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130">
        <v>0</v>
      </c>
      <c r="AL80" s="130">
        <v>0</v>
      </c>
      <c r="AM80" s="130">
        <v>0</v>
      </c>
      <c r="AN80" s="130">
        <v>0</v>
      </c>
      <c r="AO80" s="130">
        <v>0</v>
      </c>
      <c r="AP80" s="130">
        <v>0</v>
      </c>
      <c r="AQ80" s="130">
        <v>0</v>
      </c>
      <c r="AR80" s="130">
        <v>0</v>
      </c>
      <c r="AS80" s="130">
        <v>0</v>
      </c>
      <c r="AT80" s="130">
        <v>0</v>
      </c>
      <c r="AU80" s="130">
        <v>1.9790000000000001</v>
      </c>
      <c r="AV80" s="130">
        <v>0</v>
      </c>
      <c r="AW80" s="130">
        <v>0</v>
      </c>
      <c r="AX80" s="130">
        <v>1.88</v>
      </c>
      <c r="AY80" s="130">
        <v>0</v>
      </c>
      <c r="AZ80" s="130">
        <v>0</v>
      </c>
      <c r="BA80" s="130">
        <v>0</v>
      </c>
      <c r="BB80" s="201">
        <f t="shared" si="10"/>
        <v>0</v>
      </c>
      <c r="BC80" s="201">
        <f t="shared" si="11"/>
        <v>1.9790000000000001</v>
      </c>
      <c r="BD80" s="130">
        <v>0</v>
      </c>
      <c r="BE80" s="130">
        <v>0</v>
      </c>
      <c r="BF80" s="201">
        <f t="shared" si="12"/>
        <v>1.88</v>
      </c>
      <c r="BG80" s="201">
        <f t="shared" si="13"/>
        <v>0</v>
      </c>
      <c r="BH80" s="201">
        <f t="shared" si="14"/>
        <v>0</v>
      </c>
    </row>
    <row r="81" spans="1:60" s="31" customFormat="1" ht="56.25" x14ac:dyDescent="0.25">
      <c r="A81" s="199" t="s">
        <v>630</v>
      </c>
      <c r="B81" s="88" t="s">
        <v>646</v>
      </c>
      <c r="C81" s="200" t="s">
        <v>638</v>
      </c>
      <c r="D81" s="201">
        <v>0</v>
      </c>
      <c r="E81" s="201">
        <v>0</v>
      </c>
      <c r="F81" s="129"/>
      <c r="G81" s="129">
        <v>0.21031250000000001</v>
      </c>
      <c r="H81" s="201">
        <v>0</v>
      </c>
      <c r="I81" s="201">
        <v>0</v>
      </c>
      <c r="J81" s="129">
        <v>0.2019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130">
        <v>0</v>
      </c>
      <c r="AL81" s="130">
        <v>0</v>
      </c>
      <c r="AM81" s="130">
        <v>0</v>
      </c>
      <c r="AN81" s="130">
        <v>0</v>
      </c>
      <c r="AO81" s="130">
        <v>0</v>
      </c>
      <c r="AP81" s="130">
        <v>0</v>
      </c>
      <c r="AQ81" s="130">
        <v>0</v>
      </c>
      <c r="AR81" s="130">
        <v>0</v>
      </c>
      <c r="AS81" s="130">
        <v>0</v>
      </c>
      <c r="AT81" s="130">
        <v>0</v>
      </c>
      <c r="AU81" s="130">
        <v>0.36656250000000001</v>
      </c>
      <c r="AV81" s="130">
        <v>0</v>
      </c>
      <c r="AW81" s="130">
        <v>0</v>
      </c>
      <c r="AX81" s="130">
        <v>0.35189999999999999</v>
      </c>
      <c r="AY81" s="130">
        <v>0</v>
      </c>
      <c r="AZ81" s="130">
        <v>0</v>
      </c>
      <c r="BA81" s="130">
        <v>0</v>
      </c>
      <c r="BB81" s="201">
        <f t="shared" si="10"/>
        <v>0</v>
      </c>
      <c r="BC81" s="201">
        <f t="shared" si="11"/>
        <v>0.36656250000000001</v>
      </c>
      <c r="BD81" s="130">
        <v>0</v>
      </c>
      <c r="BE81" s="130">
        <v>0</v>
      </c>
      <c r="BF81" s="201">
        <f t="shared" si="12"/>
        <v>0.35189999999999999</v>
      </c>
      <c r="BG81" s="201">
        <f t="shared" si="13"/>
        <v>0</v>
      </c>
      <c r="BH81" s="201">
        <f t="shared" si="14"/>
        <v>0</v>
      </c>
    </row>
    <row r="82" spans="1:60" s="31" customFormat="1" ht="45" x14ac:dyDescent="0.25">
      <c r="A82" s="19" t="s">
        <v>22</v>
      </c>
      <c r="B82" s="7" t="s">
        <v>83</v>
      </c>
      <c r="C82" s="13" t="s">
        <v>113</v>
      </c>
      <c r="D82" s="15">
        <f>SUM(D83)</f>
        <v>0</v>
      </c>
      <c r="E82" s="15">
        <f t="shared" ref="E82:BH82" si="18">SUM(E83)</f>
        <v>0</v>
      </c>
      <c r="F82" s="15">
        <f t="shared" si="18"/>
        <v>0</v>
      </c>
      <c r="G82" s="15">
        <f t="shared" si="18"/>
        <v>0</v>
      </c>
      <c r="H82" s="15">
        <f t="shared" si="18"/>
        <v>0</v>
      </c>
      <c r="I82" s="15">
        <f t="shared" si="18"/>
        <v>0</v>
      </c>
      <c r="J82" s="15">
        <f t="shared" si="18"/>
        <v>0</v>
      </c>
      <c r="K82" s="15">
        <f t="shared" si="18"/>
        <v>0</v>
      </c>
      <c r="L82" s="15">
        <f t="shared" si="18"/>
        <v>0</v>
      </c>
      <c r="M82" s="15">
        <f t="shared" si="18"/>
        <v>0</v>
      </c>
      <c r="N82" s="15">
        <f t="shared" si="18"/>
        <v>12.19</v>
      </c>
      <c r="O82" s="15">
        <f t="shared" si="18"/>
        <v>1.2096</v>
      </c>
      <c r="P82" s="15">
        <f t="shared" si="18"/>
        <v>0</v>
      </c>
      <c r="Q82" s="15">
        <f t="shared" si="18"/>
        <v>0</v>
      </c>
      <c r="R82" s="15">
        <f t="shared" si="18"/>
        <v>1.26</v>
      </c>
      <c r="S82" s="15">
        <f t="shared" si="18"/>
        <v>0</v>
      </c>
      <c r="T82" s="15">
        <f t="shared" si="18"/>
        <v>1</v>
      </c>
      <c r="U82" s="15">
        <f t="shared" si="18"/>
        <v>0</v>
      </c>
      <c r="V82" s="15">
        <f t="shared" si="18"/>
        <v>0</v>
      </c>
      <c r="W82" s="15">
        <f t="shared" si="18"/>
        <v>0</v>
      </c>
      <c r="X82" s="15">
        <f t="shared" si="18"/>
        <v>0</v>
      </c>
      <c r="Y82" s="15">
        <f t="shared" si="18"/>
        <v>0</v>
      </c>
      <c r="Z82" s="15">
        <f t="shared" si="18"/>
        <v>0</v>
      </c>
      <c r="AA82" s="15">
        <f t="shared" si="18"/>
        <v>0</v>
      </c>
      <c r="AB82" s="15">
        <f t="shared" si="18"/>
        <v>0</v>
      </c>
      <c r="AC82" s="15">
        <f t="shared" si="18"/>
        <v>0</v>
      </c>
      <c r="AD82" s="15">
        <f t="shared" si="18"/>
        <v>0</v>
      </c>
      <c r="AE82" s="15">
        <f t="shared" si="18"/>
        <v>0</v>
      </c>
      <c r="AF82" s="15">
        <f t="shared" si="18"/>
        <v>0</v>
      </c>
      <c r="AG82" s="15">
        <f t="shared" si="18"/>
        <v>0</v>
      </c>
      <c r="AH82" s="15">
        <f t="shared" si="18"/>
        <v>0</v>
      </c>
      <c r="AI82" s="15">
        <f t="shared" si="18"/>
        <v>0</v>
      </c>
      <c r="AJ82" s="15">
        <f t="shared" si="18"/>
        <v>0</v>
      </c>
      <c r="AK82" s="15">
        <f t="shared" si="18"/>
        <v>0</v>
      </c>
      <c r="AL82" s="15">
        <f t="shared" si="18"/>
        <v>0</v>
      </c>
      <c r="AM82" s="15">
        <f t="shared" si="18"/>
        <v>0</v>
      </c>
      <c r="AN82" s="15">
        <f t="shared" si="18"/>
        <v>0</v>
      </c>
      <c r="AO82" s="15">
        <f t="shared" si="18"/>
        <v>0</v>
      </c>
      <c r="AP82" s="15">
        <f t="shared" si="18"/>
        <v>0</v>
      </c>
      <c r="AQ82" s="15">
        <f t="shared" si="18"/>
        <v>0</v>
      </c>
      <c r="AR82" s="15">
        <f t="shared" si="18"/>
        <v>0</v>
      </c>
      <c r="AS82" s="15">
        <f t="shared" si="18"/>
        <v>0</v>
      </c>
      <c r="AT82" s="15">
        <f t="shared" si="18"/>
        <v>0</v>
      </c>
      <c r="AU82" s="15">
        <f t="shared" si="18"/>
        <v>0</v>
      </c>
      <c r="AV82" s="15">
        <f t="shared" si="18"/>
        <v>0</v>
      </c>
      <c r="AW82" s="15">
        <f t="shared" si="18"/>
        <v>0</v>
      </c>
      <c r="AX82" s="15">
        <f t="shared" si="18"/>
        <v>0</v>
      </c>
      <c r="AY82" s="15">
        <f t="shared" si="18"/>
        <v>0</v>
      </c>
      <c r="AZ82" s="15">
        <f t="shared" si="18"/>
        <v>0</v>
      </c>
      <c r="BA82" s="15">
        <f t="shared" si="18"/>
        <v>0</v>
      </c>
      <c r="BB82" s="15">
        <f t="shared" si="18"/>
        <v>12.19</v>
      </c>
      <c r="BC82" s="15">
        <f t="shared" si="18"/>
        <v>1.2096</v>
      </c>
      <c r="BD82" s="15">
        <f t="shared" si="18"/>
        <v>0</v>
      </c>
      <c r="BE82" s="15">
        <f t="shared" si="18"/>
        <v>0</v>
      </c>
      <c r="BF82" s="15">
        <f t="shared" si="18"/>
        <v>1.26</v>
      </c>
      <c r="BG82" s="15">
        <f t="shared" si="18"/>
        <v>0</v>
      </c>
      <c r="BH82" s="15">
        <f t="shared" si="18"/>
        <v>1</v>
      </c>
    </row>
    <row r="83" spans="1:60" s="31" customFormat="1" ht="56.25" x14ac:dyDescent="0.25">
      <c r="A83" s="203" t="s">
        <v>22</v>
      </c>
      <c r="B83" s="92" t="s">
        <v>574</v>
      </c>
      <c r="C83" s="78" t="s">
        <v>502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12.19</v>
      </c>
      <c r="O83" s="127">
        <f>630*2*0.96/1000</f>
        <v>1.2096</v>
      </c>
      <c r="P83" s="127">
        <v>0</v>
      </c>
      <c r="Q83" s="127">
        <v>0</v>
      </c>
      <c r="R83" s="127">
        <f>630*2/1000</f>
        <v>1.26</v>
      </c>
      <c r="S83" s="127">
        <v>0</v>
      </c>
      <c r="T83" s="127">
        <v>1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  <c r="Z83" s="127">
        <v>0</v>
      </c>
      <c r="AA83" s="127">
        <v>0</v>
      </c>
      <c r="AB83" s="127">
        <v>0</v>
      </c>
      <c r="AC83" s="127">
        <v>0</v>
      </c>
      <c r="AD83" s="127">
        <v>0</v>
      </c>
      <c r="AE83" s="127">
        <v>0</v>
      </c>
      <c r="AF83" s="127">
        <v>0</v>
      </c>
      <c r="AG83" s="127">
        <v>0</v>
      </c>
      <c r="AH83" s="127">
        <v>0</v>
      </c>
      <c r="AI83" s="127">
        <v>0</v>
      </c>
      <c r="AJ83" s="127">
        <v>0</v>
      </c>
      <c r="AK83" s="127">
        <v>0</v>
      </c>
      <c r="AL83" s="127">
        <v>0</v>
      </c>
      <c r="AM83" s="127">
        <v>0</v>
      </c>
      <c r="AN83" s="127">
        <v>0</v>
      </c>
      <c r="AO83" s="127">
        <v>0</v>
      </c>
      <c r="AP83" s="127">
        <v>0</v>
      </c>
      <c r="AQ83" s="127">
        <v>0</v>
      </c>
      <c r="AR83" s="127">
        <v>0</v>
      </c>
      <c r="AS83" s="127">
        <v>0</v>
      </c>
      <c r="AT83" s="127">
        <v>0</v>
      </c>
      <c r="AU83" s="127">
        <v>0</v>
      </c>
      <c r="AV83" s="127">
        <v>0</v>
      </c>
      <c r="AW83" s="127">
        <v>0</v>
      </c>
      <c r="AX83" s="127">
        <v>0</v>
      </c>
      <c r="AY83" s="127">
        <v>0</v>
      </c>
      <c r="AZ83" s="127">
        <v>0</v>
      </c>
      <c r="BA83" s="127">
        <v>0</v>
      </c>
      <c r="BB83" s="127">
        <f>N83</f>
        <v>12.19</v>
      </c>
      <c r="BC83" s="127">
        <f>O83</f>
        <v>1.2096</v>
      </c>
      <c r="BD83" s="127">
        <v>0</v>
      </c>
      <c r="BE83" s="127">
        <v>0</v>
      </c>
      <c r="BF83" s="127">
        <f>R83</f>
        <v>1.26</v>
      </c>
      <c r="BG83" s="127">
        <v>0</v>
      </c>
      <c r="BH83" s="127">
        <f>T83</f>
        <v>1</v>
      </c>
    </row>
    <row r="84" spans="1:60" s="31" customFormat="1" ht="56.25" x14ac:dyDescent="0.25">
      <c r="A84" s="19" t="s">
        <v>7</v>
      </c>
      <c r="B84" s="43" t="s">
        <v>84</v>
      </c>
      <c r="C84" s="8" t="s">
        <v>113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</row>
    <row r="85" spans="1:60" s="31" customFormat="1" ht="42.75" customHeight="1" x14ac:dyDescent="0.25">
      <c r="A85" s="8" t="s">
        <v>27</v>
      </c>
      <c r="B85" s="43" t="s">
        <v>85</v>
      </c>
      <c r="C85" s="8" t="s">
        <v>113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</row>
    <row r="86" spans="1:60" s="31" customFormat="1" ht="56.25" x14ac:dyDescent="0.25">
      <c r="A86" s="8" t="s">
        <v>35</v>
      </c>
      <c r="B86" s="43" t="s">
        <v>86</v>
      </c>
      <c r="C86" s="8" t="s">
        <v>113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</row>
    <row r="87" spans="1:60" s="31" customFormat="1" ht="56.25" x14ac:dyDescent="0.25">
      <c r="A87" s="19" t="s">
        <v>8</v>
      </c>
      <c r="B87" s="43" t="s">
        <v>92</v>
      </c>
      <c r="C87" s="8" t="s">
        <v>113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</row>
    <row r="88" spans="1:60" s="31" customFormat="1" ht="56.25" x14ac:dyDescent="0.25">
      <c r="A88" s="8" t="s">
        <v>24</v>
      </c>
      <c r="B88" s="43" t="s">
        <v>93</v>
      </c>
      <c r="C88" s="8" t="s">
        <v>113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</row>
    <row r="89" spans="1:60" s="31" customFormat="1" ht="37.5" x14ac:dyDescent="0.25">
      <c r="A89" s="19" t="s">
        <v>25</v>
      </c>
      <c r="B89" s="43" t="s">
        <v>94</v>
      </c>
      <c r="C89" s="13" t="s">
        <v>113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</row>
    <row r="90" spans="1:60" s="31" customFormat="1" ht="37.5" x14ac:dyDescent="0.25">
      <c r="A90" s="8" t="s">
        <v>26</v>
      </c>
      <c r="B90" s="43" t="s">
        <v>95</v>
      </c>
      <c r="C90" s="8" t="s">
        <v>113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</row>
    <row r="91" spans="1:60" s="31" customFormat="1" ht="56.25" x14ac:dyDescent="0.25">
      <c r="A91" s="8" t="s">
        <v>87</v>
      </c>
      <c r="B91" s="43" t="s">
        <v>96</v>
      </c>
      <c r="C91" s="8" t="s">
        <v>113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</row>
    <row r="92" spans="1:60" s="31" customFormat="1" ht="75" x14ac:dyDescent="0.25">
      <c r="A92" s="8" t="s">
        <v>88</v>
      </c>
      <c r="B92" s="43" t="s">
        <v>97</v>
      </c>
      <c r="C92" s="8" t="s">
        <v>113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</row>
    <row r="93" spans="1:60" s="31" customFormat="1" ht="56.25" x14ac:dyDescent="0.25">
      <c r="A93" s="8" t="s">
        <v>89</v>
      </c>
      <c r="B93" s="43" t="s">
        <v>98</v>
      </c>
      <c r="C93" s="8" t="s">
        <v>113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</row>
    <row r="94" spans="1:60" s="31" customFormat="1" ht="56.25" x14ac:dyDescent="0.25">
      <c r="A94" s="8" t="s">
        <v>90</v>
      </c>
      <c r="B94" s="43" t="s">
        <v>99</v>
      </c>
      <c r="C94" s="8" t="s">
        <v>113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</row>
    <row r="95" spans="1:60" s="31" customFormat="1" ht="75" x14ac:dyDescent="0.25">
      <c r="A95" s="8" t="s">
        <v>91</v>
      </c>
      <c r="B95" s="43" t="s">
        <v>100</v>
      </c>
      <c r="C95" s="8" t="s">
        <v>113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</row>
    <row r="96" spans="1:60" s="31" customFormat="1" ht="56.25" x14ac:dyDescent="0.25">
      <c r="A96" s="8" t="s">
        <v>17</v>
      </c>
      <c r="B96" s="43" t="s">
        <v>102</v>
      </c>
      <c r="C96" s="8" t="s">
        <v>113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</row>
    <row r="97" spans="1:133" ht="37.5" x14ac:dyDescent="0.25">
      <c r="A97" s="8" t="s">
        <v>101</v>
      </c>
      <c r="B97" s="43" t="s">
        <v>103</v>
      </c>
      <c r="C97" s="8" t="s">
        <v>113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DZ97" s="31"/>
      <c r="EA97" s="31"/>
      <c r="EB97" s="31"/>
      <c r="EC97" s="31"/>
    </row>
    <row r="98" spans="1:133" ht="56.25" x14ac:dyDescent="0.25">
      <c r="A98" s="13" t="s">
        <v>118</v>
      </c>
      <c r="B98" s="43" t="s">
        <v>117</v>
      </c>
      <c r="C98" s="13" t="s">
        <v>113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DZ98" s="31"/>
      <c r="EA98" s="31"/>
      <c r="EB98" s="31"/>
      <c r="EC98" s="31"/>
    </row>
    <row r="99" spans="1:133" ht="75" x14ac:dyDescent="0.25">
      <c r="A99" s="19" t="s">
        <v>9</v>
      </c>
      <c r="B99" s="43" t="s">
        <v>104</v>
      </c>
      <c r="C99" s="13" t="s">
        <v>113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DZ99" s="31"/>
      <c r="EA99" s="31"/>
      <c r="EB99" s="31"/>
      <c r="EC99" s="31"/>
    </row>
    <row r="100" spans="1:133" ht="75" x14ac:dyDescent="0.25">
      <c r="A100" s="19" t="s">
        <v>10</v>
      </c>
      <c r="B100" s="43" t="s">
        <v>105</v>
      </c>
      <c r="C100" s="13" t="s">
        <v>113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DZ100" s="31"/>
      <c r="EA100" s="31"/>
      <c r="EB100" s="31"/>
      <c r="EC100" s="31"/>
    </row>
    <row r="101" spans="1:133" ht="75" x14ac:dyDescent="0.25">
      <c r="A101" s="19" t="s">
        <v>11</v>
      </c>
      <c r="B101" s="43" t="s">
        <v>106</v>
      </c>
      <c r="C101" s="13" t="s">
        <v>113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DZ101" s="31"/>
      <c r="EA101" s="31"/>
      <c r="EB101" s="31"/>
      <c r="EC101" s="31"/>
    </row>
    <row r="102" spans="1:133" ht="56.25" x14ac:dyDescent="0.25">
      <c r="A102" s="19" t="s">
        <v>36</v>
      </c>
      <c r="B102" s="43" t="s">
        <v>107</v>
      </c>
      <c r="C102" s="13" t="s">
        <v>113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DZ102" s="31"/>
      <c r="EA102" s="31"/>
      <c r="EB102" s="31"/>
      <c r="EC102" s="31"/>
    </row>
    <row r="103" spans="1:133" ht="56.25" x14ac:dyDescent="0.25">
      <c r="A103" s="19" t="s">
        <v>29</v>
      </c>
      <c r="B103" s="43" t="s">
        <v>108</v>
      </c>
      <c r="C103" s="13" t="s">
        <v>113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DZ103" s="31"/>
      <c r="EA103" s="31"/>
      <c r="EB103" s="31"/>
      <c r="EC103" s="31"/>
    </row>
    <row r="104" spans="1:133" ht="37.5" x14ac:dyDescent="0.25">
      <c r="A104" s="19" t="s">
        <v>37</v>
      </c>
      <c r="B104" s="44" t="str">
        <f>'1'!B95</f>
        <v>Прочие инвестиционные проекты, всего, в том числе:</v>
      </c>
      <c r="C104" s="13" t="s">
        <v>113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DZ104" s="31"/>
      <c r="EA104" s="31"/>
      <c r="EB104" s="31"/>
      <c r="EC104" s="31"/>
    </row>
    <row r="105" spans="1:133" x14ac:dyDescent="0.25">
      <c r="A105" s="204"/>
      <c r="B105" s="1"/>
      <c r="C105" s="97"/>
      <c r="D105" s="205"/>
      <c r="E105" s="206"/>
      <c r="F105" s="205"/>
      <c r="G105" s="205"/>
      <c r="H105" s="205"/>
      <c r="I105" s="205"/>
      <c r="J105" s="205"/>
      <c r="K105" s="205"/>
      <c r="L105" s="205"/>
      <c r="M105" s="205"/>
      <c r="N105" s="206"/>
      <c r="O105" s="206"/>
      <c r="P105" s="206"/>
      <c r="Q105" s="205"/>
      <c r="R105" s="206"/>
      <c r="S105" s="205"/>
      <c r="T105" s="206"/>
      <c r="U105" s="205"/>
      <c r="V105" s="205"/>
      <c r="W105" s="206"/>
      <c r="X105" s="206"/>
      <c r="Y105" s="205"/>
      <c r="Z105" s="206"/>
      <c r="AA105" s="205"/>
      <c r="AB105" s="206"/>
      <c r="AC105" s="206"/>
      <c r="AD105" s="205"/>
      <c r="AE105" s="205"/>
      <c r="AF105" s="205"/>
      <c r="AG105" s="205"/>
      <c r="AH105" s="205"/>
      <c r="AI105" s="205"/>
      <c r="AJ105" s="205"/>
      <c r="AK105" s="206"/>
      <c r="AL105" s="205"/>
      <c r="AM105" s="205"/>
      <c r="AN105" s="205"/>
      <c r="AO105" s="205"/>
      <c r="AP105" s="205"/>
      <c r="AQ105" s="205"/>
      <c r="AR105" s="205"/>
      <c r="AS105" s="206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6"/>
      <c r="BD105" s="206"/>
      <c r="BE105" s="206"/>
      <c r="BF105" s="206"/>
      <c r="BG105" s="206"/>
      <c r="BH105" s="206"/>
      <c r="BI105" s="205"/>
      <c r="BJ105" s="206"/>
      <c r="BK105" s="206"/>
      <c r="BL105" s="206"/>
      <c r="BM105" s="206"/>
      <c r="BN105" s="206"/>
      <c r="BO105" s="206"/>
      <c r="BP105" s="206"/>
      <c r="BQ105" s="206"/>
      <c r="BR105" s="206"/>
      <c r="BS105" s="206"/>
      <c r="BT105" s="206"/>
      <c r="BU105" s="206"/>
      <c r="BV105" s="206"/>
      <c r="BW105" s="206"/>
      <c r="BX105" s="206"/>
      <c r="BY105" s="206"/>
      <c r="BZ105" s="206"/>
      <c r="CA105" s="205"/>
      <c r="CB105" s="206"/>
      <c r="CC105" s="206"/>
      <c r="CD105" s="206"/>
      <c r="CE105" s="206"/>
      <c r="CF105" s="206"/>
      <c r="CG105" s="206"/>
      <c r="CH105" s="206"/>
      <c r="CI105" s="206"/>
      <c r="CJ105" s="206"/>
      <c r="CK105" s="206"/>
      <c r="CL105" s="206"/>
      <c r="CM105" s="206"/>
      <c r="CN105" s="206"/>
      <c r="CO105" s="206"/>
      <c r="CP105" s="206"/>
      <c r="CQ105" s="206"/>
      <c r="CR105" s="206"/>
      <c r="CS105" s="205"/>
      <c r="CT105" s="206"/>
      <c r="CU105" s="206"/>
      <c r="CV105" s="206"/>
      <c r="CW105" s="206"/>
      <c r="CX105" s="206"/>
      <c r="CY105" s="206"/>
      <c r="CZ105" s="206"/>
      <c r="DA105" s="206"/>
      <c r="DB105" s="206"/>
      <c r="DC105" s="206"/>
      <c r="DD105" s="206"/>
      <c r="DE105" s="206"/>
      <c r="DF105" s="206"/>
      <c r="DG105" s="206"/>
      <c r="DH105" s="206"/>
      <c r="DI105" s="206"/>
      <c r="DJ105" s="206"/>
      <c r="DK105" s="206"/>
      <c r="DL105" s="206"/>
      <c r="DM105" s="206"/>
      <c r="DN105" s="206"/>
      <c r="DO105" s="206"/>
      <c r="DP105" s="206"/>
      <c r="DQ105" s="206"/>
      <c r="DR105" s="206"/>
      <c r="DS105" s="206"/>
      <c r="DT105" s="206"/>
      <c r="DU105" s="206"/>
      <c r="DV105" s="206"/>
      <c r="DW105" s="206"/>
      <c r="DX105" s="206"/>
      <c r="DY105" s="206"/>
      <c r="DZ105" s="206"/>
      <c r="EA105" s="206"/>
      <c r="EB105" s="206"/>
      <c r="EC105" s="97"/>
    </row>
    <row r="106" spans="1:133" x14ac:dyDescent="0.25">
      <c r="A106" s="204"/>
      <c r="B106" s="1"/>
      <c r="C106" s="97"/>
      <c r="D106" s="205"/>
      <c r="E106" s="206"/>
      <c r="F106" s="205"/>
      <c r="G106" s="205"/>
      <c r="H106" s="205"/>
      <c r="I106" s="205"/>
      <c r="J106" s="205"/>
      <c r="K106" s="205"/>
      <c r="L106" s="205"/>
      <c r="M106" s="205"/>
      <c r="N106" s="206"/>
      <c r="O106" s="206"/>
      <c r="P106" s="206"/>
      <c r="Q106" s="205"/>
      <c r="R106" s="206"/>
      <c r="S106" s="205"/>
      <c r="T106" s="206"/>
      <c r="U106" s="205"/>
      <c r="V106" s="205"/>
      <c r="W106" s="206"/>
      <c r="X106" s="206"/>
      <c r="Y106" s="205"/>
      <c r="Z106" s="206"/>
      <c r="AA106" s="205"/>
      <c r="AB106" s="206"/>
      <c r="AC106" s="206"/>
      <c r="AD106" s="205"/>
      <c r="AE106" s="205"/>
      <c r="AF106" s="205"/>
      <c r="AG106" s="205"/>
      <c r="AH106" s="205"/>
      <c r="AI106" s="205"/>
      <c r="AJ106" s="205"/>
      <c r="AK106" s="206"/>
      <c r="AL106" s="205"/>
      <c r="AM106" s="205"/>
      <c r="AN106" s="205"/>
      <c r="AO106" s="205"/>
      <c r="AP106" s="205"/>
      <c r="AQ106" s="205"/>
      <c r="AR106" s="205"/>
      <c r="AS106" s="206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6"/>
      <c r="BD106" s="206"/>
      <c r="BE106" s="206"/>
      <c r="BF106" s="206"/>
      <c r="BG106" s="206"/>
      <c r="BH106" s="206"/>
      <c r="BI106" s="205"/>
      <c r="BJ106" s="206"/>
      <c r="BK106" s="206"/>
      <c r="BL106" s="206"/>
      <c r="BM106" s="206"/>
      <c r="BN106" s="206"/>
      <c r="BO106" s="206"/>
      <c r="BP106" s="206"/>
      <c r="BQ106" s="206"/>
      <c r="BR106" s="206"/>
      <c r="BS106" s="206"/>
      <c r="BT106" s="206"/>
      <c r="BU106" s="206"/>
      <c r="BV106" s="206"/>
      <c r="BW106" s="206"/>
      <c r="BX106" s="206"/>
      <c r="BY106" s="206"/>
      <c r="BZ106" s="206"/>
      <c r="CA106" s="205"/>
      <c r="CB106" s="206"/>
      <c r="CC106" s="206"/>
      <c r="CD106" s="206"/>
      <c r="CE106" s="206"/>
      <c r="CF106" s="206"/>
      <c r="CG106" s="206"/>
      <c r="CH106" s="206"/>
      <c r="CI106" s="206"/>
      <c r="CJ106" s="206"/>
      <c r="CK106" s="206"/>
      <c r="CL106" s="206"/>
      <c r="CM106" s="206"/>
      <c r="CN106" s="206"/>
      <c r="CO106" s="206"/>
      <c r="CP106" s="206"/>
      <c r="CQ106" s="206"/>
      <c r="CR106" s="206"/>
      <c r="CS106" s="205"/>
      <c r="CT106" s="206"/>
      <c r="CU106" s="206"/>
      <c r="CV106" s="206"/>
      <c r="CW106" s="206"/>
      <c r="CX106" s="206"/>
      <c r="CY106" s="206"/>
      <c r="CZ106" s="206"/>
      <c r="DA106" s="206"/>
      <c r="DB106" s="206"/>
      <c r="DC106" s="206"/>
      <c r="DD106" s="206"/>
      <c r="DE106" s="206"/>
      <c r="DF106" s="206"/>
      <c r="DG106" s="206"/>
      <c r="DH106" s="206"/>
      <c r="DI106" s="206"/>
      <c r="DJ106" s="206"/>
      <c r="DK106" s="206"/>
      <c r="DL106" s="206"/>
      <c r="DM106" s="206"/>
      <c r="DN106" s="206"/>
      <c r="DO106" s="206"/>
      <c r="DP106" s="206"/>
      <c r="DQ106" s="206"/>
      <c r="DR106" s="206"/>
      <c r="DS106" s="206"/>
      <c r="DT106" s="206"/>
      <c r="DU106" s="206"/>
      <c r="DV106" s="206"/>
      <c r="DW106" s="206"/>
      <c r="DX106" s="206"/>
      <c r="DY106" s="206"/>
      <c r="DZ106" s="206"/>
      <c r="EA106" s="206"/>
      <c r="EB106" s="206"/>
      <c r="EC106" s="97"/>
    </row>
    <row r="107" spans="1:133" x14ac:dyDescent="0.25">
      <c r="A107" s="204"/>
      <c r="B107" s="2"/>
      <c r="C107" s="97"/>
      <c r="D107" s="205"/>
      <c r="E107" s="206"/>
      <c r="F107" s="205"/>
      <c r="G107" s="205"/>
      <c r="H107" s="205"/>
      <c r="I107" s="205"/>
      <c r="J107" s="205"/>
      <c r="K107" s="205"/>
      <c r="L107" s="205"/>
      <c r="M107" s="205"/>
      <c r="N107" s="206"/>
      <c r="O107" s="206"/>
      <c r="P107" s="206"/>
      <c r="Q107" s="205"/>
      <c r="R107" s="206"/>
      <c r="S107" s="205"/>
      <c r="T107" s="206"/>
      <c r="U107" s="205"/>
      <c r="V107" s="205"/>
      <c r="W107" s="206"/>
      <c r="X107" s="206"/>
      <c r="Y107" s="205"/>
      <c r="Z107" s="206"/>
      <c r="AA107" s="205"/>
      <c r="AB107" s="206"/>
      <c r="AC107" s="206"/>
      <c r="AD107" s="205"/>
      <c r="AE107" s="205"/>
      <c r="AF107" s="205"/>
      <c r="AG107" s="205"/>
      <c r="AH107" s="205"/>
      <c r="AI107" s="205"/>
      <c r="AJ107" s="205"/>
      <c r="AK107" s="206"/>
      <c r="AL107" s="205"/>
      <c r="AM107" s="205"/>
      <c r="AN107" s="205"/>
      <c r="AO107" s="205"/>
      <c r="AP107" s="205"/>
      <c r="AQ107" s="205"/>
      <c r="AR107" s="205"/>
      <c r="AS107" s="206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6"/>
      <c r="BD107" s="206"/>
      <c r="BE107" s="206"/>
      <c r="BF107" s="206"/>
      <c r="BG107" s="206"/>
      <c r="BH107" s="206"/>
      <c r="BI107" s="205"/>
      <c r="BJ107" s="206"/>
      <c r="BK107" s="206"/>
      <c r="BL107" s="206"/>
      <c r="BM107" s="206"/>
      <c r="BN107" s="206"/>
      <c r="BO107" s="206"/>
      <c r="BP107" s="206"/>
      <c r="BQ107" s="206"/>
      <c r="BR107" s="206"/>
      <c r="BS107" s="206"/>
      <c r="BT107" s="206"/>
      <c r="BU107" s="206"/>
      <c r="BV107" s="206"/>
      <c r="BW107" s="206"/>
      <c r="BX107" s="206"/>
      <c r="BY107" s="206"/>
      <c r="BZ107" s="206"/>
      <c r="CA107" s="205"/>
      <c r="CB107" s="206"/>
      <c r="CC107" s="206"/>
      <c r="CD107" s="206"/>
      <c r="CE107" s="206"/>
      <c r="CF107" s="206"/>
      <c r="CG107" s="206"/>
      <c r="CH107" s="206"/>
      <c r="CI107" s="206"/>
      <c r="CJ107" s="206"/>
      <c r="CK107" s="206"/>
      <c r="CL107" s="206"/>
      <c r="CM107" s="206"/>
      <c r="CN107" s="206"/>
      <c r="CO107" s="206"/>
      <c r="CP107" s="206"/>
      <c r="CQ107" s="206"/>
      <c r="CR107" s="206"/>
      <c r="CS107" s="205"/>
      <c r="CT107" s="206"/>
      <c r="CU107" s="206"/>
      <c r="CV107" s="206"/>
      <c r="CW107" s="206"/>
      <c r="CX107" s="206"/>
      <c r="CY107" s="206"/>
      <c r="CZ107" s="206"/>
      <c r="DA107" s="206"/>
      <c r="DB107" s="206"/>
      <c r="DC107" s="206"/>
      <c r="DD107" s="206"/>
      <c r="DE107" s="206"/>
      <c r="DF107" s="206"/>
      <c r="DG107" s="206"/>
      <c r="DH107" s="206"/>
      <c r="DI107" s="206"/>
      <c r="DJ107" s="206"/>
      <c r="DK107" s="206"/>
      <c r="DL107" s="206"/>
      <c r="DM107" s="206"/>
      <c r="DN107" s="206"/>
      <c r="DO107" s="206"/>
      <c r="DP107" s="206"/>
      <c r="DQ107" s="206"/>
      <c r="DR107" s="206"/>
      <c r="DS107" s="206"/>
      <c r="DT107" s="206"/>
      <c r="DU107" s="206"/>
      <c r="DV107" s="206"/>
      <c r="DW107" s="206"/>
      <c r="DX107" s="206"/>
      <c r="DY107" s="206"/>
      <c r="DZ107" s="206"/>
      <c r="EA107" s="206"/>
      <c r="EB107" s="206"/>
      <c r="EC107" s="97"/>
    </row>
    <row r="108" spans="1:133" x14ac:dyDescent="0.25">
      <c r="A108" s="204"/>
      <c r="B108" s="2"/>
      <c r="C108" s="97"/>
      <c r="D108" s="205"/>
      <c r="E108" s="206"/>
      <c r="F108" s="205"/>
      <c r="G108" s="205"/>
      <c r="H108" s="205"/>
      <c r="I108" s="205"/>
      <c r="J108" s="205"/>
      <c r="K108" s="205"/>
      <c r="L108" s="205"/>
      <c r="M108" s="205"/>
      <c r="N108" s="206"/>
      <c r="O108" s="206"/>
      <c r="P108" s="206"/>
      <c r="Q108" s="205"/>
      <c r="R108" s="206"/>
      <c r="S108" s="205"/>
      <c r="T108" s="206"/>
      <c r="U108" s="205"/>
      <c r="V108" s="205"/>
      <c r="W108" s="206"/>
      <c r="X108" s="206"/>
      <c r="Y108" s="205"/>
      <c r="Z108" s="206"/>
      <c r="AA108" s="205"/>
      <c r="AB108" s="206"/>
      <c r="AC108" s="206"/>
      <c r="AD108" s="205"/>
      <c r="AE108" s="205"/>
      <c r="AF108" s="205"/>
      <c r="AG108" s="205"/>
      <c r="AH108" s="205"/>
      <c r="AI108" s="205"/>
      <c r="AJ108" s="205"/>
      <c r="AK108" s="206"/>
      <c r="AL108" s="205"/>
      <c r="AM108" s="205"/>
      <c r="AN108" s="205"/>
      <c r="AO108" s="205"/>
      <c r="AP108" s="205"/>
      <c r="AQ108" s="205"/>
      <c r="AR108" s="205"/>
      <c r="AS108" s="206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6"/>
      <c r="BD108" s="206"/>
      <c r="BE108" s="206"/>
      <c r="BF108" s="206"/>
      <c r="BG108" s="206"/>
      <c r="BH108" s="206"/>
      <c r="BI108" s="205"/>
      <c r="BJ108" s="206"/>
      <c r="BK108" s="206"/>
      <c r="BL108" s="206"/>
      <c r="BM108" s="206"/>
      <c r="BN108" s="206"/>
      <c r="BO108" s="206"/>
      <c r="BP108" s="206"/>
      <c r="BQ108" s="206"/>
      <c r="BR108" s="206"/>
      <c r="BS108" s="206"/>
      <c r="BT108" s="206"/>
      <c r="BU108" s="206"/>
      <c r="BV108" s="206"/>
      <c r="BW108" s="206"/>
      <c r="BX108" s="206"/>
      <c r="BY108" s="206"/>
      <c r="BZ108" s="206"/>
      <c r="CA108" s="205"/>
      <c r="CB108" s="206"/>
      <c r="CC108" s="206"/>
      <c r="CD108" s="206"/>
      <c r="CE108" s="206"/>
      <c r="CF108" s="206"/>
      <c r="CG108" s="206"/>
      <c r="CH108" s="206"/>
      <c r="CI108" s="206"/>
      <c r="CJ108" s="206"/>
      <c r="CK108" s="206"/>
      <c r="CL108" s="206"/>
      <c r="CM108" s="206"/>
      <c r="CN108" s="206"/>
      <c r="CO108" s="206"/>
      <c r="CP108" s="206"/>
      <c r="CQ108" s="206"/>
      <c r="CR108" s="206"/>
      <c r="CS108" s="205"/>
      <c r="CT108" s="206"/>
      <c r="CU108" s="206"/>
      <c r="CV108" s="206"/>
      <c r="CW108" s="206"/>
      <c r="CX108" s="206"/>
      <c r="CY108" s="206"/>
      <c r="CZ108" s="206"/>
      <c r="DA108" s="206"/>
      <c r="DB108" s="206"/>
      <c r="DC108" s="206"/>
      <c r="DD108" s="206"/>
      <c r="DE108" s="206"/>
      <c r="DF108" s="206"/>
      <c r="DG108" s="206"/>
      <c r="DH108" s="206"/>
      <c r="DI108" s="206"/>
      <c r="DJ108" s="206"/>
      <c r="DK108" s="206"/>
      <c r="DL108" s="206"/>
      <c r="DM108" s="206"/>
      <c r="DN108" s="206"/>
      <c r="DO108" s="206"/>
      <c r="DP108" s="206"/>
      <c r="DQ108" s="206"/>
      <c r="DR108" s="206"/>
      <c r="DS108" s="206"/>
      <c r="DT108" s="206"/>
      <c r="DU108" s="206"/>
      <c r="DV108" s="206"/>
      <c r="DW108" s="206"/>
      <c r="DX108" s="206"/>
      <c r="DY108" s="206"/>
      <c r="DZ108" s="206"/>
      <c r="EA108" s="206"/>
      <c r="EB108" s="206"/>
      <c r="EC108" s="97"/>
    </row>
    <row r="109" spans="1:133" x14ac:dyDescent="0.25">
      <c r="A109" s="204"/>
      <c r="B109" s="1"/>
      <c r="C109" s="97"/>
      <c r="D109" s="205"/>
      <c r="E109" s="206"/>
      <c r="F109" s="205"/>
      <c r="G109" s="205"/>
      <c r="H109" s="205"/>
      <c r="I109" s="205"/>
      <c r="J109" s="205"/>
      <c r="K109" s="205"/>
      <c r="L109" s="205"/>
      <c r="M109" s="205"/>
      <c r="N109" s="206"/>
      <c r="O109" s="206"/>
      <c r="P109" s="206"/>
      <c r="Q109" s="205"/>
      <c r="R109" s="206"/>
      <c r="S109" s="205"/>
      <c r="T109" s="206"/>
      <c r="U109" s="205"/>
      <c r="V109" s="205"/>
      <c r="W109" s="206"/>
      <c r="X109" s="206"/>
      <c r="Y109" s="205"/>
      <c r="Z109" s="206"/>
      <c r="AA109" s="205"/>
      <c r="AB109" s="206"/>
      <c r="AC109" s="206"/>
      <c r="AD109" s="205"/>
      <c r="AE109" s="205"/>
      <c r="AF109" s="205"/>
      <c r="AG109" s="205"/>
      <c r="AH109" s="205"/>
      <c r="AI109" s="205"/>
      <c r="AJ109" s="205"/>
      <c r="AK109" s="206"/>
      <c r="AL109" s="205"/>
      <c r="AM109" s="205"/>
      <c r="AN109" s="205"/>
      <c r="AO109" s="205"/>
      <c r="AP109" s="205"/>
      <c r="AQ109" s="205"/>
      <c r="AR109" s="205"/>
      <c r="AS109" s="206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6"/>
      <c r="BD109" s="206"/>
      <c r="BE109" s="206"/>
      <c r="BF109" s="206"/>
      <c r="BG109" s="206"/>
      <c r="BH109" s="206"/>
      <c r="BI109" s="205"/>
      <c r="BJ109" s="206"/>
      <c r="BK109" s="206"/>
      <c r="BL109" s="206"/>
      <c r="BM109" s="206"/>
      <c r="BN109" s="206"/>
      <c r="BO109" s="206"/>
      <c r="BP109" s="206"/>
      <c r="BQ109" s="206"/>
      <c r="BR109" s="206"/>
      <c r="BS109" s="206"/>
      <c r="BT109" s="206"/>
      <c r="BU109" s="206"/>
      <c r="BV109" s="206"/>
      <c r="BW109" s="206"/>
      <c r="BX109" s="206"/>
      <c r="BY109" s="206"/>
      <c r="BZ109" s="206"/>
      <c r="CA109" s="205"/>
      <c r="CB109" s="206"/>
      <c r="CC109" s="206"/>
      <c r="CD109" s="206"/>
      <c r="CE109" s="206"/>
      <c r="CF109" s="206"/>
      <c r="CG109" s="206"/>
      <c r="CH109" s="206"/>
      <c r="CI109" s="206"/>
      <c r="CJ109" s="206"/>
      <c r="CK109" s="206"/>
      <c r="CL109" s="206"/>
      <c r="CM109" s="206"/>
      <c r="CN109" s="206"/>
      <c r="CO109" s="206"/>
      <c r="CP109" s="206"/>
      <c r="CQ109" s="206"/>
      <c r="CR109" s="206"/>
      <c r="CS109" s="205"/>
      <c r="CT109" s="206"/>
      <c r="CU109" s="206"/>
      <c r="CV109" s="206"/>
      <c r="CW109" s="206"/>
      <c r="CX109" s="206"/>
      <c r="CY109" s="206"/>
      <c r="CZ109" s="206"/>
      <c r="DA109" s="206"/>
      <c r="DB109" s="206"/>
      <c r="DC109" s="206"/>
      <c r="DD109" s="206"/>
      <c r="DE109" s="206"/>
      <c r="DF109" s="206"/>
      <c r="DG109" s="206"/>
      <c r="DH109" s="206"/>
      <c r="DI109" s="206"/>
      <c r="DJ109" s="206"/>
      <c r="DK109" s="206"/>
      <c r="DL109" s="206"/>
      <c r="DM109" s="206"/>
      <c r="DN109" s="206"/>
      <c r="DO109" s="206"/>
      <c r="DP109" s="206"/>
      <c r="DQ109" s="206"/>
      <c r="DR109" s="206"/>
      <c r="DS109" s="206"/>
      <c r="DT109" s="206"/>
      <c r="DU109" s="206"/>
      <c r="DV109" s="206"/>
      <c r="DW109" s="206"/>
      <c r="DX109" s="206"/>
      <c r="DY109" s="206"/>
      <c r="DZ109" s="206"/>
      <c r="EA109" s="206"/>
      <c r="EB109" s="206"/>
      <c r="EC109" s="97"/>
    </row>
    <row r="110" spans="1:133" x14ac:dyDescent="0.25">
      <c r="A110" s="204"/>
      <c r="B110" s="1"/>
      <c r="C110" s="97"/>
      <c r="D110" s="205"/>
      <c r="E110" s="206"/>
      <c r="F110" s="205"/>
      <c r="G110" s="205"/>
      <c r="H110" s="205"/>
      <c r="I110" s="205"/>
      <c r="J110" s="205"/>
      <c r="K110" s="205"/>
      <c r="L110" s="205"/>
      <c r="M110" s="205"/>
      <c r="N110" s="206"/>
      <c r="O110" s="206"/>
      <c r="P110" s="206"/>
      <c r="Q110" s="205"/>
      <c r="R110" s="206"/>
      <c r="S110" s="205"/>
      <c r="T110" s="206"/>
      <c r="U110" s="205"/>
      <c r="V110" s="205"/>
      <c r="W110" s="206"/>
      <c r="X110" s="206"/>
      <c r="Y110" s="205"/>
      <c r="Z110" s="206"/>
      <c r="AA110" s="205"/>
      <c r="AB110" s="206"/>
      <c r="AC110" s="206"/>
      <c r="AD110" s="205"/>
      <c r="AE110" s="205"/>
      <c r="AF110" s="205"/>
      <c r="AG110" s="205"/>
      <c r="AH110" s="205"/>
      <c r="AI110" s="205"/>
      <c r="AJ110" s="205"/>
      <c r="AK110" s="206"/>
      <c r="AL110" s="205"/>
      <c r="AM110" s="205"/>
      <c r="AN110" s="205"/>
      <c r="AO110" s="205"/>
      <c r="AP110" s="205"/>
      <c r="AQ110" s="205"/>
      <c r="AR110" s="205"/>
      <c r="AS110" s="206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6"/>
      <c r="BD110" s="206"/>
      <c r="BE110" s="206"/>
      <c r="BF110" s="206"/>
      <c r="BG110" s="206"/>
      <c r="BH110" s="206"/>
      <c r="BI110" s="205"/>
      <c r="BJ110" s="206"/>
      <c r="BK110" s="206"/>
      <c r="BL110" s="206"/>
      <c r="BM110" s="206"/>
      <c r="BN110" s="206"/>
      <c r="BO110" s="206"/>
      <c r="BP110" s="206"/>
      <c r="BQ110" s="206"/>
      <c r="BR110" s="206"/>
      <c r="BS110" s="206"/>
      <c r="BT110" s="206"/>
      <c r="BU110" s="206"/>
      <c r="BV110" s="206"/>
      <c r="BW110" s="206"/>
      <c r="BX110" s="206"/>
      <c r="BY110" s="206"/>
      <c r="BZ110" s="206"/>
      <c r="CA110" s="205"/>
      <c r="CB110" s="206"/>
      <c r="CC110" s="206"/>
      <c r="CD110" s="206"/>
      <c r="CE110" s="206"/>
      <c r="CF110" s="206"/>
      <c r="CG110" s="206"/>
      <c r="CH110" s="206"/>
      <c r="CI110" s="206"/>
      <c r="CJ110" s="206"/>
      <c r="CK110" s="206"/>
      <c r="CL110" s="206"/>
      <c r="CM110" s="206"/>
      <c r="CN110" s="206"/>
      <c r="CO110" s="206"/>
      <c r="CP110" s="206"/>
      <c r="CQ110" s="206"/>
      <c r="CR110" s="206"/>
      <c r="CS110" s="205"/>
      <c r="CT110" s="206"/>
      <c r="CU110" s="206"/>
      <c r="CV110" s="206"/>
      <c r="CW110" s="206"/>
      <c r="CX110" s="206"/>
      <c r="CY110" s="206"/>
      <c r="CZ110" s="206"/>
      <c r="DA110" s="206"/>
      <c r="DB110" s="206"/>
      <c r="DC110" s="206"/>
      <c r="DD110" s="206"/>
      <c r="DE110" s="206"/>
      <c r="DF110" s="206"/>
      <c r="DG110" s="206"/>
      <c r="DH110" s="206"/>
      <c r="DI110" s="206"/>
      <c r="DJ110" s="206"/>
      <c r="DK110" s="206"/>
      <c r="DL110" s="206"/>
      <c r="DM110" s="206"/>
      <c r="DN110" s="206"/>
      <c r="DO110" s="206"/>
      <c r="DP110" s="206"/>
      <c r="DQ110" s="206"/>
      <c r="DR110" s="206"/>
      <c r="DS110" s="206"/>
      <c r="DT110" s="206"/>
      <c r="DU110" s="206"/>
      <c r="DV110" s="206"/>
      <c r="DW110" s="206"/>
      <c r="DX110" s="206"/>
      <c r="DY110" s="206"/>
      <c r="DZ110" s="206"/>
      <c r="EA110" s="206"/>
      <c r="EB110" s="206"/>
      <c r="EC110" s="97"/>
    </row>
    <row r="111" spans="1:133" x14ac:dyDescent="0.25">
      <c r="A111" s="204"/>
      <c r="B111" s="1"/>
      <c r="C111" s="97"/>
      <c r="D111" s="205"/>
      <c r="E111" s="206"/>
      <c r="F111" s="205"/>
      <c r="G111" s="205"/>
      <c r="H111" s="205"/>
      <c r="I111" s="205"/>
      <c r="J111" s="205"/>
      <c r="K111" s="205"/>
      <c r="L111" s="205"/>
      <c r="M111" s="205"/>
      <c r="N111" s="206"/>
      <c r="O111" s="206"/>
      <c r="P111" s="206"/>
      <c r="Q111" s="205"/>
      <c r="R111" s="206"/>
      <c r="S111" s="205"/>
      <c r="T111" s="206"/>
      <c r="U111" s="205"/>
      <c r="V111" s="205"/>
      <c r="W111" s="206"/>
      <c r="X111" s="206"/>
      <c r="Y111" s="205"/>
      <c r="Z111" s="206"/>
      <c r="AA111" s="205"/>
      <c r="AB111" s="206"/>
      <c r="AC111" s="206"/>
      <c r="AD111" s="205"/>
      <c r="AE111" s="205"/>
      <c r="AF111" s="205"/>
      <c r="AG111" s="205"/>
      <c r="AH111" s="205"/>
      <c r="AI111" s="205"/>
      <c r="AJ111" s="205"/>
      <c r="AK111" s="206"/>
      <c r="AL111" s="205"/>
      <c r="AM111" s="205"/>
      <c r="AN111" s="205"/>
      <c r="AO111" s="205"/>
      <c r="AP111" s="205"/>
      <c r="AQ111" s="205"/>
      <c r="AR111" s="205"/>
      <c r="AS111" s="206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6"/>
      <c r="BD111" s="206"/>
      <c r="BE111" s="206"/>
      <c r="BF111" s="206"/>
      <c r="BG111" s="206"/>
      <c r="BH111" s="206"/>
      <c r="BI111" s="205"/>
      <c r="BJ111" s="206"/>
      <c r="BK111" s="206"/>
      <c r="BL111" s="206"/>
      <c r="BM111" s="206"/>
      <c r="BN111" s="206"/>
      <c r="BO111" s="206"/>
      <c r="BP111" s="206"/>
      <c r="BQ111" s="206"/>
      <c r="BR111" s="206"/>
      <c r="BS111" s="206"/>
      <c r="BT111" s="206"/>
      <c r="BU111" s="206"/>
      <c r="BV111" s="206"/>
      <c r="BW111" s="206"/>
      <c r="BX111" s="206"/>
      <c r="BY111" s="206"/>
      <c r="BZ111" s="206"/>
      <c r="CA111" s="205"/>
      <c r="CB111" s="206"/>
      <c r="CC111" s="206"/>
      <c r="CD111" s="206"/>
      <c r="CE111" s="206"/>
      <c r="CF111" s="206"/>
      <c r="CG111" s="206"/>
      <c r="CH111" s="206"/>
      <c r="CI111" s="206"/>
      <c r="CJ111" s="206"/>
      <c r="CK111" s="206"/>
      <c r="CL111" s="206"/>
      <c r="CM111" s="206"/>
      <c r="CN111" s="206"/>
      <c r="CO111" s="206"/>
      <c r="CP111" s="206"/>
      <c r="CQ111" s="206"/>
      <c r="CR111" s="206"/>
      <c r="CS111" s="205"/>
      <c r="CT111" s="206"/>
      <c r="CU111" s="206"/>
      <c r="CV111" s="206"/>
      <c r="CW111" s="206"/>
      <c r="CX111" s="206"/>
      <c r="CY111" s="206"/>
      <c r="CZ111" s="206"/>
      <c r="DA111" s="206"/>
      <c r="DB111" s="206"/>
      <c r="DC111" s="206"/>
      <c r="DD111" s="206"/>
      <c r="DE111" s="206"/>
      <c r="DF111" s="206"/>
      <c r="DG111" s="206"/>
      <c r="DH111" s="206"/>
      <c r="DI111" s="206"/>
      <c r="DJ111" s="206"/>
      <c r="DK111" s="206"/>
      <c r="DL111" s="206"/>
      <c r="DM111" s="206"/>
      <c r="DN111" s="206"/>
      <c r="DO111" s="206"/>
      <c r="DP111" s="206"/>
      <c r="DQ111" s="206"/>
      <c r="DR111" s="206"/>
      <c r="DS111" s="206"/>
      <c r="DT111" s="206"/>
      <c r="DU111" s="206"/>
      <c r="DV111" s="206"/>
      <c r="DW111" s="206"/>
      <c r="DX111" s="206"/>
      <c r="DY111" s="206"/>
      <c r="DZ111" s="206"/>
      <c r="EA111" s="206"/>
      <c r="EB111" s="206"/>
      <c r="EC111" s="97"/>
    </row>
    <row r="112" spans="1:133" x14ac:dyDescent="0.25">
      <c r="A112" s="204"/>
      <c r="B112" s="1"/>
      <c r="C112" s="97"/>
      <c r="D112" s="205"/>
      <c r="E112" s="206"/>
      <c r="F112" s="205"/>
      <c r="G112" s="205"/>
      <c r="H112" s="205"/>
      <c r="I112" s="205"/>
      <c r="J112" s="205"/>
      <c r="K112" s="205"/>
      <c r="L112" s="205"/>
      <c r="M112" s="205"/>
      <c r="N112" s="206"/>
      <c r="O112" s="206"/>
      <c r="P112" s="206"/>
      <c r="Q112" s="205"/>
      <c r="R112" s="206"/>
      <c r="S112" s="205"/>
      <c r="T112" s="206"/>
      <c r="U112" s="205"/>
      <c r="V112" s="205"/>
      <c r="W112" s="206"/>
      <c r="X112" s="206"/>
      <c r="Y112" s="205"/>
      <c r="Z112" s="206"/>
      <c r="AA112" s="205"/>
      <c r="AB112" s="206"/>
      <c r="AC112" s="206"/>
      <c r="AD112" s="205"/>
      <c r="AE112" s="205"/>
      <c r="AF112" s="205"/>
      <c r="AG112" s="205"/>
      <c r="AH112" s="205"/>
      <c r="AI112" s="205"/>
      <c r="AJ112" s="205"/>
      <c r="AK112" s="206"/>
      <c r="AL112" s="205"/>
      <c r="AM112" s="205"/>
      <c r="AN112" s="205"/>
      <c r="AO112" s="205"/>
      <c r="AP112" s="205"/>
      <c r="AQ112" s="205"/>
      <c r="AR112" s="205"/>
      <c r="AS112" s="206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6"/>
      <c r="BD112" s="206"/>
      <c r="BE112" s="206"/>
      <c r="BF112" s="206"/>
      <c r="BG112" s="206"/>
      <c r="BH112" s="206"/>
      <c r="BI112" s="205"/>
      <c r="BJ112" s="206"/>
      <c r="BK112" s="206"/>
      <c r="BL112" s="206"/>
      <c r="BM112" s="206"/>
      <c r="BN112" s="206"/>
      <c r="BO112" s="206"/>
      <c r="BP112" s="206"/>
      <c r="BQ112" s="206"/>
      <c r="BR112" s="206"/>
      <c r="BS112" s="206"/>
      <c r="BT112" s="206"/>
      <c r="BU112" s="206"/>
      <c r="BV112" s="206"/>
      <c r="BW112" s="206"/>
      <c r="BX112" s="206"/>
      <c r="BY112" s="206"/>
      <c r="BZ112" s="206"/>
      <c r="CA112" s="205"/>
      <c r="CB112" s="206"/>
      <c r="CC112" s="206"/>
      <c r="CD112" s="206"/>
      <c r="CE112" s="206"/>
      <c r="CF112" s="206"/>
      <c r="CG112" s="206"/>
      <c r="CH112" s="206"/>
      <c r="CI112" s="206"/>
      <c r="CJ112" s="206"/>
      <c r="CK112" s="206"/>
      <c r="CL112" s="206"/>
      <c r="CM112" s="206"/>
      <c r="CN112" s="206"/>
      <c r="CO112" s="206"/>
      <c r="CP112" s="206"/>
      <c r="CQ112" s="206"/>
      <c r="CR112" s="206"/>
      <c r="CS112" s="205"/>
      <c r="CT112" s="206"/>
      <c r="CU112" s="206"/>
      <c r="CV112" s="206"/>
      <c r="CW112" s="206"/>
      <c r="CX112" s="206"/>
      <c r="CY112" s="206"/>
      <c r="CZ112" s="206"/>
      <c r="DA112" s="206"/>
      <c r="DB112" s="206"/>
      <c r="DC112" s="206"/>
      <c r="DD112" s="206"/>
      <c r="DE112" s="206"/>
      <c r="DF112" s="206"/>
      <c r="DG112" s="206"/>
      <c r="DH112" s="206"/>
      <c r="DI112" s="206"/>
      <c r="DJ112" s="206"/>
      <c r="DK112" s="206"/>
      <c r="DL112" s="206"/>
      <c r="DM112" s="206"/>
      <c r="DN112" s="206"/>
      <c r="DO112" s="206"/>
      <c r="DP112" s="206"/>
      <c r="DQ112" s="206"/>
      <c r="DR112" s="206"/>
      <c r="DS112" s="206"/>
      <c r="DT112" s="206"/>
      <c r="DU112" s="206"/>
      <c r="DV112" s="206"/>
      <c r="DW112" s="206"/>
      <c r="DX112" s="206"/>
      <c r="DY112" s="206"/>
      <c r="DZ112" s="206"/>
      <c r="EA112" s="206"/>
      <c r="EB112" s="206"/>
      <c r="EC112" s="97"/>
    </row>
    <row r="113" spans="1:133" x14ac:dyDescent="0.25">
      <c r="A113" s="204"/>
      <c r="B113" s="2"/>
      <c r="C113" s="97"/>
      <c r="D113" s="205"/>
      <c r="E113" s="206"/>
      <c r="F113" s="205"/>
      <c r="G113" s="205"/>
      <c r="H113" s="205"/>
      <c r="I113" s="205"/>
      <c r="J113" s="205"/>
      <c r="K113" s="205"/>
      <c r="L113" s="205"/>
      <c r="M113" s="205"/>
      <c r="N113" s="206"/>
      <c r="O113" s="206"/>
      <c r="P113" s="206"/>
      <c r="Q113" s="205"/>
      <c r="R113" s="206"/>
      <c r="S113" s="205"/>
      <c r="T113" s="206"/>
      <c r="U113" s="205"/>
      <c r="V113" s="205"/>
      <c r="W113" s="206"/>
      <c r="X113" s="206"/>
      <c r="Y113" s="205"/>
      <c r="Z113" s="206"/>
      <c r="AA113" s="205"/>
      <c r="AB113" s="206"/>
      <c r="AC113" s="206"/>
      <c r="AD113" s="205"/>
      <c r="AE113" s="205"/>
      <c r="AF113" s="205"/>
      <c r="AG113" s="205"/>
      <c r="AH113" s="205"/>
      <c r="AI113" s="205"/>
      <c r="AJ113" s="205"/>
      <c r="AK113" s="206"/>
      <c r="AL113" s="205"/>
      <c r="AM113" s="205"/>
      <c r="AN113" s="205"/>
      <c r="AO113" s="205"/>
      <c r="AP113" s="205"/>
      <c r="AQ113" s="205"/>
      <c r="AR113" s="205"/>
      <c r="AS113" s="206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6"/>
      <c r="BD113" s="206"/>
      <c r="BE113" s="206"/>
      <c r="BF113" s="206"/>
      <c r="BG113" s="206"/>
      <c r="BH113" s="206"/>
      <c r="BI113" s="205"/>
      <c r="BJ113" s="206"/>
      <c r="BK113" s="206"/>
      <c r="BL113" s="206"/>
      <c r="BM113" s="206"/>
      <c r="BN113" s="206"/>
      <c r="BO113" s="206"/>
      <c r="BP113" s="206"/>
      <c r="BQ113" s="206"/>
      <c r="BR113" s="206"/>
      <c r="BS113" s="206"/>
      <c r="BT113" s="206"/>
      <c r="BU113" s="206"/>
      <c r="BV113" s="206"/>
      <c r="BW113" s="206"/>
      <c r="BX113" s="206"/>
      <c r="BY113" s="206"/>
      <c r="BZ113" s="206"/>
      <c r="CA113" s="205"/>
      <c r="CB113" s="206"/>
      <c r="CC113" s="206"/>
      <c r="CD113" s="206"/>
      <c r="CE113" s="206"/>
      <c r="CF113" s="206"/>
      <c r="CG113" s="206"/>
      <c r="CH113" s="206"/>
      <c r="CI113" s="206"/>
      <c r="CJ113" s="206"/>
      <c r="CK113" s="206"/>
      <c r="CL113" s="206"/>
      <c r="CM113" s="206"/>
      <c r="CN113" s="206"/>
      <c r="CO113" s="206"/>
      <c r="CP113" s="206"/>
      <c r="CQ113" s="206"/>
      <c r="CR113" s="206"/>
      <c r="CS113" s="205"/>
      <c r="CT113" s="206"/>
      <c r="CU113" s="206"/>
      <c r="CV113" s="206"/>
      <c r="CW113" s="206"/>
      <c r="CX113" s="206"/>
      <c r="CY113" s="206"/>
      <c r="CZ113" s="206"/>
      <c r="DA113" s="206"/>
      <c r="DB113" s="206"/>
      <c r="DC113" s="206"/>
      <c r="DD113" s="206"/>
      <c r="DE113" s="206"/>
      <c r="DF113" s="206"/>
      <c r="DG113" s="206"/>
      <c r="DH113" s="206"/>
      <c r="DI113" s="206"/>
      <c r="DJ113" s="206"/>
      <c r="DK113" s="206"/>
      <c r="DL113" s="206"/>
      <c r="DM113" s="206"/>
      <c r="DN113" s="206"/>
      <c r="DO113" s="206"/>
      <c r="DP113" s="206"/>
      <c r="DQ113" s="206"/>
      <c r="DR113" s="206"/>
      <c r="DS113" s="206"/>
      <c r="DT113" s="206"/>
      <c r="DU113" s="206"/>
      <c r="DV113" s="206"/>
      <c r="DW113" s="206"/>
      <c r="DX113" s="206"/>
      <c r="DY113" s="206"/>
      <c r="DZ113" s="206"/>
      <c r="EA113" s="206"/>
      <c r="EB113" s="206"/>
      <c r="EC113" s="97"/>
    </row>
    <row r="114" spans="1:133" x14ac:dyDescent="0.25">
      <c r="A114" s="204"/>
      <c r="B114" s="2"/>
      <c r="C114" s="97"/>
      <c r="D114" s="205"/>
      <c r="E114" s="206"/>
      <c r="F114" s="205"/>
      <c r="G114" s="205"/>
      <c r="H114" s="205"/>
      <c r="I114" s="205"/>
      <c r="J114" s="205"/>
      <c r="K114" s="205"/>
      <c r="L114" s="205"/>
      <c r="M114" s="205"/>
      <c r="N114" s="206"/>
      <c r="O114" s="206"/>
      <c r="P114" s="206"/>
      <c r="Q114" s="205"/>
      <c r="R114" s="206"/>
      <c r="S114" s="205"/>
      <c r="T114" s="206"/>
      <c r="U114" s="205"/>
      <c r="V114" s="205"/>
      <c r="W114" s="206"/>
      <c r="X114" s="206"/>
      <c r="Y114" s="205"/>
      <c r="Z114" s="206"/>
      <c r="AA114" s="205"/>
      <c r="AB114" s="206"/>
      <c r="AC114" s="206"/>
      <c r="AD114" s="205"/>
      <c r="AE114" s="205"/>
      <c r="AF114" s="205"/>
      <c r="AG114" s="205"/>
      <c r="AH114" s="205"/>
      <c r="AI114" s="205"/>
      <c r="AJ114" s="205"/>
      <c r="AK114" s="206"/>
      <c r="AL114" s="205"/>
      <c r="AM114" s="205"/>
      <c r="AN114" s="205"/>
      <c r="AO114" s="205"/>
      <c r="AP114" s="205"/>
      <c r="AQ114" s="205"/>
      <c r="AR114" s="205"/>
      <c r="AS114" s="206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6"/>
      <c r="BD114" s="206"/>
      <c r="BE114" s="206"/>
      <c r="BF114" s="206"/>
      <c r="BG114" s="206"/>
      <c r="BH114" s="206"/>
      <c r="BI114" s="205"/>
      <c r="BJ114" s="206"/>
      <c r="BK114" s="206"/>
      <c r="BL114" s="206"/>
      <c r="BM114" s="206"/>
      <c r="BN114" s="206"/>
      <c r="BO114" s="206"/>
      <c r="BP114" s="206"/>
      <c r="BQ114" s="206"/>
      <c r="BR114" s="206"/>
      <c r="BS114" s="206"/>
      <c r="BT114" s="206"/>
      <c r="BU114" s="206"/>
      <c r="BV114" s="206"/>
      <c r="BW114" s="206"/>
      <c r="BX114" s="206"/>
      <c r="BY114" s="206"/>
      <c r="BZ114" s="206"/>
      <c r="CA114" s="205"/>
      <c r="CB114" s="206"/>
      <c r="CC114" s="206"/>
      <c r="CD114" s="206"/>
      <c r="CE114" s="206"/>
      <c r="CF114" s="206"/>
      <c r="CG114" s="206"/>
      <c r="CH114" s="206"/>
      <c r="CI114" s="206"/>
      <c r="CJ114" s="206"/>
      <c r="CK114" s="206"/>
      <c r="CL114" s="206"/>
      <c r="CM114" s="206"/>
      <c r="CN114" s="206"/>
      <c r="CO114" s="206"/>
      <c r="CP114" s="206"/>
      <c r="CQ114" s="206"/>
      <c r="CR114" s="206"/>
      <c r="CS114" s="205"/>
      <c r="CT114" s="206"/>
      <c r="CU114" s="206"/>
      <c r="CV114" s="206"/>
      <c r="CW114" s="206"/>
      <c r="CX114" s="206"/>
      <c r="CY114" s="206"/>
      <c r="CZ114" s="206"/>
      <c r="DA114" s="206"/>
      <c r="DB114" s="206"/>
      <c r="DC114" s="206"/>
      <c r="DD114" s="206"/>
      <c r="DE114" s="206"/>
      <c r="DF114" s="206"/>
      <c r="DG114" s="206"/>
      <c r="DH114" s="206"/>
      <c r="DI114" s="206"/>
      <c r="DJ114" s="206"/>
      <c r="DK114" s="206"/>
      <c r="DL114" s="206"/>
      <c r="DM114" s="206"/>
      <c r="DN114" s="206"/>
      <c r="DO114" s="206"/>
      <c r="DP114" s="206"/>
      <c r="DQ114" s="206"/>
      <c r="DR114" s="206"/>
      <c r="DS114" s="206"/>
      <c r="DT114" s="206"/>
      <c r="DU114" s="206"/>
      <c r="DV114" s="206"/>
      <c r="DW114" s="206"/>
      <c r="DX114" s="206"/>
      <c r="DY114" s="206"/>
      <c r="DZ114" s="206"/>
      <c r="EA114" s="206"/>
      <c r="EB114" s="206"/>
      <c r="EC114" s="97"/>
    </row>
    <row r="115" spans="1:133" x14ac:dyDescent="0.25">
      <c r="A115" s="204"/>
      <c r="B115" s="1"/>
      <c r="C115" s="97"/>
      <c r="D115" s="205"/>
      <c r="E115" s="206"/>
      <c r="F115" s="205"/>
      <c r="G115" s="205"/>
      <c r="H115" s="205"/>
      <c r="I115" s="205"/>
      <c r="J115" s="205"/>
      <c r="K115" s="205"/>
      <c r="L115" s="205"/>
      <c r="M115" s="205"/>
      <c r="N115" s="206"/>
      <c r="O115" s="206"/>
      <c r="P115" s="206"/>
      <c r="Q115" s="205"/>
      <c r="R115" s="206"/>
      <c r="S115" s="205"/>
      <c r="T115" s="206"/>
      <c r="U115" s="205"/>
      <c r="V115" s="205"/>
      <c r="W115" s="206"/>
      <c r="X115" s="206"/>
      <c r="Y115" s="205"/>
      <c r="Z115" s="206"/>
      <c r="AA115" s="205"/>
      <c r="AB115" s="206"/>
      <c r="AC115" s="206"/>
      <c r="AD115" s="205"/>
      <c r="AE115" s="205"/>
      <c r="AF115" s="205"/>
      <c r="AG115" s="205"/>
      <c r="AH115" s="205"/>
      <c r="AI115" s="205"/>
      <c r="AJ115" s="205"/>
      <c r="AK115" s="206"/>
      <c r="AL115" s="205"/>
      <c r="AM115" s="205"/>
      <c r="AN115" s="205"/>
      <c r="AO115" s="205"/>
      <c r="AP115" s="205"/>
      <c r="AQ115" s="205"/>
      <c r="AR115" s="205"/>
      <c r="AS115" s="206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6"/>
      <c r="BD115" s="206"/>
      <c r="BE115" s="206"/>
      <c r="BF115" s="206"/>
      <c r="BG115" s="206"/>
      <c r="BH115" s="206"/>
      <c r="BI115" s="205"/>
      <c r="BJ115" s="206"/>
      <c r="BK115" s="206"/>
      <c r="BL115" s="206"/>
      <c r="BM115" s="206"/>
      <c r="BN115" s="206"/>
      <c r="BO115" s="206"/>
      <c r="BP115" s="206"/>
      <c r="BQ115" s="206"/>
      <c r="BR115" s="206"/>
      <c r="BS115" s="206"/>
      <c r="BT115" s="206"/>
      <c r="BU115" s="206"/>
      <c r="BV115" s="206"/>
      <c r="BW115" s="206"/>
      <c r="BX115" s="206"/>
      <c r="BY115" s="206"/>
      <c r="BZ115" s="206"/>
      <c r="CA115" s="205"/>
      <c r="CB115" s="206"/>
      <c r="CC115" s="206"/>
      <c r="CD115" s="206"/>
      <c r="CE115" s="206"/>
      <c r="CF115" s="206"/>
      <c r="CG115" s="206"/>
      <c r="CH115" s="206"/>
      <c r="CI115" s="206"/>
      <c r="CJ115" s="206"/>
      <c r="CK115" s="206"/>
      <c r="CL115" s="206"/>
      <c r="CM115" s="206"/>
      <c r="CN115" s="206"/>
      <c r="CO115" s="206"/>
      <c r="CP115" s="206"/>
      <c r="CQ115" s="206"/>
      <c r="CR115" s="206"/>
      <c r="CS115" s="205"/>
      <c r="CT115" s="206"/>
      <c r="CU115" s="206"/>
      <c r="CV115" s="206"/>
      <c r="CW115" s="206"/>
      <c r="CX115" s="206"/>
      <c r="CY115" s="206"/>
      <c r="CZ115" s="206"/>
      <c r="DA115" s="206"/>
      <c r="DB115" s="206"/>
      <c r="DC115" s="206"/>
      <c r="DD115" s="206"/>
      <c r="DE115" s="206"/>
      <c r="DF115" s="206"/>
      <c r="DG115" s="206"/>
      <c r="DH115" s="206"/>
      <c r="DI115" s="206"/>
      <c r="DJ115" s="206"/>
      <c r="DK115" s="206"/>
      <c r="DL115" s="206"/>
      <c r="DM115" s="206"/>
      <c r="DN115" s="206"/>
      <c r="DO115" s="206"/>
      <c r="DP115" s="206"/>
      <c r="DQ115" s="206"/>
      <c r="DR115" s="206"/>
      <c r="DS115" s="206"/>
      <c r="DT115" s="206"/>
      <c r="DU115" s="206"/>
      <c r="DV115" s="206"/>
      <c r="DW115" s="206"/>
      <c r="DX115" s="206"/>
      <c r="DY115" s="206"/>
      <c r="DZ115" s="206"/>
      <c r="EA115" s="206"/>
      <c r="EB115" s="206"/>
      <c r="EC115" s="97"/>
    </row>
    <row r="116" spans="1:133" x14ac:dyDescent="0.25">
      <c r="A116" s="204"/>
      <c r="B116" s="1"/>
      <c r="C116" s="97"/>
      <c r="D116" s="205"/>
      <c r="E116" s="206"/>
      <c r="F116" s="205"/>
      <c r="G116" s="205"/>
      <c r="H116" s="205"/>
      <c r="I116" s="205"/>
      <c r="J116" s="205"/>
      <c r="K116" s="205"/>
      <c r="L116" s="205"/>
      <c r="M116" s="205"/>
      <c r="N116" s="206"/>
      <c r="O116" s="206"/>
      <c r="P116" s="206"/>
      <c r="Q116" s="205"/>
      <c r="R116" s="206"/>
      <c r="S116" s="205"/>
      <c r="T116" s="206"/>
      <c r="U116" s="205"/>
      <c r="V116" s="205"/>
      <c r="W116" s="206"/>
      <c r="X116" s="206"/>
      <c r="Y116" s="205"/>
      <c r="Z116" s="206"/>
      <c r="AA116" s="205"/>
      <c r="AB116" s="206"/>
      <c r="AC116" s="206"/>
      <c r="AD116" s="205"/>
      <c r="AE116" s="205"/>
      <c r="AF116" s="205"/>
      <c r="AG116" s="205"/>
      <c r="AH116" s="205"/>
      <c r="AI116" s="205"/>
      <c r="AJ116" s="205"/>
      <c r="AK116" s="206"/>
      <c r="AL116" s="205"/>
      <c r="AM116" s="205"/>
      <c r="AN116" s="205"/>
      <c r="AO116" s="205"/>
      <c r="AP116" s="205"/>
      <c r="AQ116" s="205"/>
      <c r="AR116" s="205"/>
      <c r="AS116" s="206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6"/>
      <c r="BD116" s="206"/>
      <c r="BE116" s="206"/>
      <c r="BF116" s="206"/>
      <c r="BG116" s="206"/>
      <c r="BH116" s="206"/>
      <c r="BI116" s="205"/>
      <c r="BJ116" s="206"/>
      <c r="BK116" s="206"/>
      <c r="BL116" s="206"/>
      <c r="BM116" s="206"/>
      <c r="BN116" s="206"/>
      <c r="BO116" s="206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6"/>
      <c r="CA116" s="205"/>
      <c r="CB116" s="206"/>
      <c r="CC116" s="206"/>
      <c r="CD116" s="206"/>
      <c r="CE116" s="206"/>
      <c r="CF116" s="206"/>
      <c r="CG116" s="206"/>
      <c r="CH116" s="206"/>
      <c r="CI116" s="206"/>
      <c r="CJ116" s="206"/>
      <c r="CK116" s="206"/>
      <c r="CL116" s="206"/>
      <c r="CM116" s="206"/>
      <c r="CN116" s="206"/>
      <c r="CO116" s="206"/>
      <c r="CP116" s="206"/>
      <c r="CQ116" s="206"/>
      <c r="CR116" s="206"/>
      <c r="CS116" s="205"/>
      <c r="CT116" s="206"/>
      <c r="CU116" s="206"/>
      <c r="CV116" s="206"/>
      <c r="CW116" s="206"/>
      <c r="CX116" s="206"/>
      <c r="CY116" s="206"/>
      <c r="CZ116" s="206"/>
      <c r="DA116" s="206"/>
      <c r="DB116" s="206"/>
      <c r="DC116" s="206"/>
      <c r="DD116" s="206"/>
      <c r="DE116" s="206"/>
      <c r="DF116" s="206"/>
      <c r="DG116" s="206"/>
      <c r="DH116" s="206"/>
      <c r="DI116" s="206"/>
      <c r="DJ116" s="206"/>
      <c r="DK116" s="206"/>
      <c r="DL116" s="206"/>
      <c r="DM116" s="206"/>
      <c r="DN116" s="206"/>
      <c r="DO116" s="206"/>
      <c r="DP116" s="206"/>
      <c r="DQ116" s="206"/>
      <c r="DR116" s="206"/>
      <c r="DS116" s="206"/>
      <c r="DT116" s="206"/>
      <c r="DU116" s="206"/>
      <c r="DV116" s="206"/>
      <c r="DW116" s="206"/>
      <c r="DX116" s="206"/>
      <c r="DY116" s="206"/>
      <c r="DZ116" s="206"/>
      <c r="EA116" s="206"/>
      <c r="EB116" s="206"/>
      <c r="EC116" s="97"/>
    </row>
    <row r="117" spans="1:133" x14ac:dyDescent="0.25">
      <c r="A117" s="204"/>
      <c r="B117" s="1"/>
      <c r="C117" s="97"/>
      <c r="D117" s="205"/>
      <c r="E117" s="206"/>
      <c r="F117" s="205"/>
      <c r="G117" s="205"/>
      <c r="H117" s="205"/>
      <c r="I117" s="205"/>
      <c r="J117" s="205"/>
      <c r="K117" s="205"/>
      <c r="L117" s="205"/>
      <c r="M117" s="205"/>
      <c r="N117" s="206"/>
      <c r="O117" s="206"/>
      <c r="P117" s="206"/>
      <c r="Q117" s="205"/>
      <c r="R117" s="206"/>
      <c r="S117" s="205"/>
      <c r="T117" s="206"/>
      <c r="U117" s="205"/>
      <c r="V117" s="205"/>
      <c r="W117" s="206"/>
      <c r="X117" s="206"/>
      <c r="Y117" s="205"/>
      <c r="Z117" s="206"/>
      <c r="AA117" s="205"/>
      <c r="AB117" s="206"/>
      <c r="AC117" s="206"/>
      <c r="AD117" s="205"/>
      <c r="AE117" s="205"/>
      <c r="AF117" s="205"/>
      <c r="AG117" s="205"/>
      <c r="AH117" s="205"/>
      <c r="AI117" s="205"/>
      <c r="AJ117" s="205"/>
      <c r="AK117" s="206"/>
      <c r="AL117" s="205"/>
      <c r="AM117" s="205"/>
      <c r="AN117" s="205"/>
      <c r="AO117" s="205"/>
      <c r="AP117" s="205"/>
      <c r="AQ117" s="205"/>
      <c r="AR117" s="205"/>
      <c r="AS117" s="206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6"/>
      <c r="BD117" s="206"/>
      <c r="BE117" s="206"/>
      <c r="BF117" s="206"/>
      <c r="BG117" s="206"/>
      <c r="BH117" s="206"/>
      <c r="BI117" s="205"/>
      <c r="BJ117" s="206"/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  <c r="BZ117" s="206"/>
      <c r="CA117" s="205"/>
      <c r="CB117" s="206"/>
      <c r="CC117" s="206"/>
      <c r="CD117" s="206"/>
      <c r="CE117" s="206"/>
      <c r="CF117" s="206"/>
      <c r="CG117" s="206"/>
      <c r="CH117" s="206"/>
      <c r="CI117" s="206"/>
      <c r="CJ117" s="206"/>
      <c r="CK117" s="206"/>
      <c r="CL117" s="206"/>
      <c r="CM117" s="206"/>
      <c r="CN117" s="206"/>
      <c r="CO117" s="206"/>
      <c r="CP117" s="206"/>
      <c r="CQ117" s="206"/>
      <c r="CR117" s="206"/>
      <c r="CS117" s="205"/>
      <c r="CT117" s="206"/>
      <c r="CU117" s="206"/>
      <c r="CV117" s="206"/>
      <c r="CW117" s="206"/>
      <c r="CX117" s="206"/>
      <c r="CY117" s="206"/>
      <c r="CZ117" s="206"/>
      <c r="DA117" s="206"/>
      <c r="DB117" s="206"/>
      <c r="DC117" s="206"/>
      <c r="DD117" s="206"/>
      <c r="DE117" s="206"/>
      <c r="DF117" s="206"/>
      <c r="DG117" s="206"/>
      <c r="DH117" s="206"/>
      <c r="DI117" s="206"/>
      <c r="DJ117" s="206"/>
      <c r="DK117" s="206"/>
      <c r="DL117" s="206"/>
      <c r="DM117" s="206"/>
      <c r="DN117" s="206"/>
      <c r="DO117" s="206"/>
      <c r="DP117" s="206"/>
      <c r="DQ117" s="206"/>
      <c r="DR117" s="206"/>
      <c r="DS117" s="206"/>
      <c r="DT117" s="206"/>
      <c r="DU117" s="206"/>
      <c r="DV117" s="206"/>
      <c r="DW117" s="206"/>
      <c r="DX117" s="206"/>
      <c r="DY117" s="206"/>
      <c r="DZ117" s="206"/>
      <c r="EA117" s="206"/>
      <c r="EB117" s="206"/>
      <c r="EC117" s="97"/>
    </row>
    <row r="118" spans="1:133" x14ac:dyDescent="0.25">
      <c r="A118" s="204"/>
      <c r="B118" s="2"/>
      <c r="C118" s="97"/>
      <c r="D118" s="205"/>
      <c r="E118" s="206"/>
      <c r="F118" s="205"/>
      <c r="G118" s="205"/>
      <c r="H118" s="205"/>
      <c r="I118" s="205"/>
      <c r="J118" s="205"/>
      <c r="K118" s="205"/>
      <c r="L118" s="205"/>
      <c r="M118" s="205"/>
      <c r="N118" s="206"/>
      <c r="O118" s="206"/>
      <c r="P118" s="206"/>
      <c r="Q118" s="205"/>
      <c r="R118" s="206"/>
      <c r="S118" s="205"/>
      <c r="T118" s="206"/>
      <c r="U118" s="205"/>
      <c r="V118" s="205"/>
      <c r="W118" s="206"/>
      <c r="X118" s="206"/>
      <c r="Y118" s="205"/>
      <c r="Z118" s="206"/>
      <c r="AA118" s="205"/>
      <c r="AB118" s="206"/>
      <c r="AC118" s="206"/>
      <c r="AD118" s="205"/>
      <c r="AE118" s="205"/>
      <c r="AF118" s="205"/>
      <c r="AG118" s="205"/>
      <c r="AH118" s="205"/>
      <c r="AI118" s="205"/>
      <c r="AJ118" s="205"/>
      <c r="AK118" s="206"/>
      <c r="AL118" s="205"/>
      <c r="AM118" s="205"/>
      <c r="AN118" s="205"/>
      <c r="AO118" s="205"/>
      <c r="AP118" s="205"/>
      <c r="AQ118" s="205"/>
      <c r="AR118" s="205"/>
      <c r="AS118" s="206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6"/>
      <c r="BD118" s="206"/>
      <c r="BE118" s="206"/>
      <c r="BF118" s="206"/>
      <c r="BG118" s="206"/>
      <c r="BH118" s="206"/>
      <c r="BI118" s="205"/>
      <c r="BJ118" s="206"/>
      <c r="BK118" s="206"/>
      <c r="BL118" s="206"/>
      <c r="BM118" s="206"/>
      <c r="BN118" s="206"/>
      <c r="BO118" s="206"/>
      <c r="BP118" s="206"/>
      <c r="BQ118" s="206"/>
      <c r="BR118" s="206"/>
      <c r="BS118" s="206"/>
      <c r="BT118" s="206"/>
      <c r="BU118" s="206"/>
      <c r="BV118" s="206"/>
      <c r="BW118" s="206"/>
      <c r="BX118" s="206"/>
      <c r="BY118" s="206"/>
      <c r="BZ118" s="206"/>
      <c r="CA118" s="205"/>
      <c r="CB118" s="206"/>
      <c r="CC118" s="206"/>
      <c r="CD118" s="206"/>
      <c r="CE118" s="206"/>
      <c r="CF118" s="206"/>
      <c r="CG118" s="206"/>
      <c r="CH118" s="206"/>
      <c r="CI118" s="206"/>
      <c r="CJ118" s="206"/>
      <c r="CK118" s="206"/>
      <c r="CL118" s="206"/>
      <c r="CM118" s="206"/>
      <c r="CN118" s="206"/>
      <c r="CO118" s="206"/>
      <c r="CP118" s="206"/>
      <c r="CQ118" s="206"/>
      <c r="CR118" s="206"/>
      <c r="CS118" s="205"/>
      <c r="CT118" s="206"/>
      <c r="CU118" s="206"/>
      <c r="CV118" s="206"/>
      <c r="CW118" s="206"/>
      <c r="CX118" s="206"/>
      <c r="CY118" s="206"/>
      <c r="CZ118" s="206"/>
      <c r="DA118" s="206"/>
      <c r="DB118" s="206"/>
      <c r="DC118" s="206"/>
      <c r="DD118" s="206"/>
      <c r="DE118" s="206"/>
      <c r="DF118" s="206"/>
      <c r="DG118" s="206"/>
      <c r="DH118" s="206"/>
      <c r="DI118" s="206"/>
      <c r="DJ118" s="206"/>
      <c r="DK118" s="206"/>
      <c r="DL118" s="206"/>
      <c r="DM118" s="206"/>
      <c r="DN118" s="206"/>
      <c r="DO118" s="206"/>
      <c r="DP118" s="206"/>
      <c r="DQ118" s="206"/>
      <c r="DR118" s="206"/>
      <c r="DS118" s="206"/>
      <c r="DT118" s="206"/>
      <c r="DU118" s="206"/>
      <c r="DV118" s="206"/>
      <c r="DW118" s="206"/>
      <c r="DX118" s="206"/>
      <c r="DY118" s="206"/>
      <c r="DZ118" s="206"/>
      <c r="EA118" s="206"/>
      <c r="EB118" s="206"/>
      <c r="EC118" s="97"/>
    </row>
    <row r="119" spans="1:133" x14ac:dyDescent="0.25">
      <c r="A119" s="204"/>
      <c r="B119" s="1"/>
      <c r="C119" s="97"/>
      <c r="D119" s="205"/>
      <c r="E119" s="206"/>
      <c r="F119" s="205"/>
      <c r="G119" s="205"/>
      <c r="H119" s="205"/>
      <c r="I119" s="205"/>
      <c r="J119" s="205"/>
      <c r="K119" s="205"/>
      <c r="L119" s="205"/>
      <c r="M119" s="205"/>
      <c r="N119" s="206"/>
      <c r="O119" s="206"/>
      <c r="P119" s="206"/>
      <c r="Q119" s="205"/>
      <c r="R119" s="206"/>
      <c r="S119" s="205"/>
      <c r="T119" s="206"/>
      <c r="U119" s="205"/>
      <c r="V119" s="205"/>
      <c r="W119" s="206"/>
      <c r="X119" s="206"/>
      <c r="Y119" s="205"/>
      <c r="Z119" s="206"/>
      <c r="AA119" s="205"/>
      <c r="AB119" s="206"/>
      <c r="AC119" s="206"/>
      <c r="AD119" s="205"/>
      <c r="AE119" s="205"/>
      <c r="AF119" s="205"/>
      <c r="AG119" s="205"/>
      <c r="AH119" s="205"/>
      <c r="AI119" s="205"/>
      <c r="AJ119" s="205"/>
      <c r="AK119" s="206"/>
      <c r="AL119" s="205"/>
      <c r="AM119" s="205"/>
      <c r="AN119" s="205"/>
      <c r="AO119" s="205"/>
      <c r="AP119" s="205"/>
      <c r="AQ119" s="205"/>
      <c r="AR119" s="205"/>
      <c r="AS119" s="206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6"/>
      <c r="BD119" s="206"/>
      <c r="BE119" s="206"/>
      <c r="BF119" s="206"/>
      <c r="BG119" s="206"/>
      <c r="BH119" s="206"/>
      <c r="BI119" s="205"/>
      <c r="BJ119" s="206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  <c r="BZ119" s="206"/>
      <c r="CA119" s="205"/>
      <c r="CB119" s="206"/>
      <c r="CC119" s="206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206"/>
      <c r="CN119" s="206"/>
      <c r="CO119" s="206"/>
      <c r="CP119" s="206"/>
      <c r="CQ119" s="206"/>
      <c r="CR119" s="206"/>
      <c r="CS119" s="205"/>
      <c r="CT119" s="206"/>
      <c r="CU119" s="206"/>
      <c r="CV119" s="206"/>
      <c r="CW119" s="206"/>
      <c r="CX119" s="206"/>
      <c r="CY119" s="206"/>
      <c r="CZ119" s="206"/>
      <c r="DA119" s="206"/>
      <c r="DB119" s="206"/>
      <c r="DC119" s="206"/>
      <c r="DD119" s="206"/>
      <c r="DE119" s="206"/>
      <c r="DF119" s="206"/>
      <c r="DG119" s="206"/>
      <c r="DH119" s="206"/>
      <c r="DI119" s="206"/>
      <c r="DJ119" s="206"/>
      <c r="DK119" s="206"/>
      <c r="DL119" s="206"/>
      <c r="DM119" s="206"/>
      <c r="DN119" s="206"/>
      <c r="DO119" s="206"/>
      <c r="DP119" s="206"/>
      <c r="DQ119" s="206"/>
      <c r="DR119" s="206"/>
      <c r="DS119" s="206"/>
      <c r="DT119" s="206"/>
      <c r="DU119" s="206"/>
      <c r="DV119" s="206"/>
      <c r="DW119" s="206"/>
      <c r="DX119" s="206"/>
      <c r="DY119" s="206"/>
      <c r="DZ119" s="206"/>
      <c r="EA119" s="206"/>
      <c r="EB119" s="206"/>
      <c r="EC119" s="97"/>
    </row>
    <row r="120" spans="1:133" x14ac:dyDescent="0.25">
      <c r="A120" s="204"/>
      <c r="B120" s="1"/>
      <c r="C120" s="97"/>
      <c r="D120" s="205"/>
      <c r="E120" s="206"/>
      <c r="F120" s="205"/>
      <c r="G120" s="205"/>
      <c r="H120" s="205"/>
      <c r="I120" s="205"/>
      <c r="J120" s="205"/>
      <c r="K120" s="205"/>
      <c r="L120" s="205"/>
      <c r="M120" s="205"/>
      <c r="N120" s="206"/>
      <c r="O120" s="206"/>
      <c r="P120" s="206"/>
      <c r="Q120" s="205"/>
      <c r="R120" s="206"/>
      <c r="S120" s="205"/>
      <c r="T120" s="206"/>
      <c r="U120" s="205"/>
      <c r="V120" s="205"/>
      <c r="W120" s="206"/>
      <c r="X120" s="206"/>
      <c r="Y120" s="205"/>
      <c r="Z120" s="206"/>
      <c r="AA120" s="205"/>
      <c r="AB120" s="206"/>
      <c r="AC120" s="206"/>
      <c r="AD120" s="205"/>
      <c r="AE120" s="205"/>
      <c r="AF120" s="205"/>
      <c r="AG120" s="205"/>
      <c r="AH120" s="205"/>
      <c r="AI120" s="205"/>
      <c r="AJ120" s="205"/>
      <c r="AK120" s="206"/>
      <c r="AL120" s="205"/>
      <c r="AM120" s="205"/>
      <c r="AN120" s="205"/>
      <c r="AO120" s="205"/>
      <c r="AP120" s="205"/>
      <c r="AQ120" s="205"/>
      <c r="AR120" s="205"/>
      <c r="AS120" s="206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6"/>
      <c r="BD120" s="206"/>
      <c r="BE120" s="206"/>
      <c r="BF120" s="206"/>
      <c r="BG120" s="206"/>
      <c r="BH120" s="206"/>
      <c r="BI120" s="205"/>
      <c r="BJ120" s="206"/>
      <c r="BK120" s="206"/>
      <c r="BL120" s="206"/>
      <c r="BM120" s="206"/>
      <c r="BN120" s="206"/>
      <c r="BO120" s="206"/>
      <c r="BP120" s="206"/>
      <c r="BQ120" s="206"/>
      <c r="BR120" s="206"/>
      <c r="BS120" s="206"/>
      <c r="BT120" s="206"/>
      <c r="BU120" s="206"/>
      <c r="BV120" s="206"/>
      <c r="BW120" s="206"/>
      <c r="BX120" s="206"/>
      <c r="BY120" s="206"/>
      <c r="BZ120" s="206"/>
      <c r="CA120" s="205"/>
      <c r="CB120" s="206"/>
      <c r="CC120" s="206"/>
      <c r="CD120" s="206"/>
      <c r="CE120" s="206"/>
      <c r="CF120" s="206"/>
      <c r="CG120" s="206"/>
      <c r="CH120" s="206"/>
      <c r="CI120" s="206"/>
      <c r="CJ120" s="206"/>
      <c r="CK120" s="206"/>
      <c r="CL120" s="206"/>
      <c r="CM120" s="206"/>
      <c r="CN120" s="206"/>
      <c r="CO120" s="206"/>
      <c r="CP120" s="206"/>
      <c r="CQ120" s="206"/>
      <c r="CR120" s="206"/>
      <c r="CS120" s="205"/>
      <c r="CT120" s="206"/>
      <c r="CU120" s="206"/>
      <c r="CV120" s="206"/>
      <c r="CW120" s="206"/>
      <c r="CX120" s="206"/>
      <c r="CY120" s="206"/>
      <c r="CZ120" s="206"/>
      <c r="DA120" s="206"/>
      <c r="DB120" s="206"/>
      <c r="DC120" s="206"/>
      <c r="DD120" s="206"/>
      <c r="DE120" s="206"/>
      <c r="DF120" s="206"/>
      <c r="DG120" s="206"/>
      <c r="DH120" s="206"/>
      <c r="DI120" s="206"/>
      <c r="DJ120" s="206"/>
      <c r="DK120" s="206"/>
      <c r="DL120" s="206"/>
      <c r="DM120" s="206"/>
      <c r="DN120" s="206"/>
      <c r="DO120" s="206"/>
      <c r="DP120" s="206"/>
      <c r="DQ120" s="206"/>
      <c r="DR120" s="206"/>
      <c r="DS120" s="206"/>
      <c r="DT120" s="206"/>
      <c r="DU120" s="206"/>
      <c r="DV120" s="206"/>
      <c r="DW120" s="206"/>
      <c r="DX120" s="206"/>
      <c r="DY120" s="206"/>
      <c r="DZ120" s="206"/>
      <c r="EA120" s="206"/>
      <c r="EB120" s="206"/>
      <c r="EC120" s="97"/>
    </row>
    <row r="121" spans="1:133" x14ac:dyDescent="0.25">
      <c r="A121" s="204"/>
      <c r="B121" s="1"/>
      <c r="C121" s="97"/>
      <c r="D121" s="205"/>
      <c r="E121" s="206"/>
      <c r="F121" s="205"/>
      <c r="G121" s="205"/>
      <c r="H121" s="205"/>
      <c r="I121" s="205"/>
      <c r="J121" s="205"/>
      <c r="K121" s="205"/>
      <c r="L121" s="205"/>
      <c r="M121" s="205"/>
      <c r="N121" s="206"/>
      <c r="O121" s="206"/>
      <c r="P121" s="206"/>
      <c r="Q121" s="205"/>
      <c r="R121" s="206"/>
      <c r="S121" s="205"/>
      <c r="T121" s="206"/>
      <c r="U121" s="205"/>
      <c r="V121" s="205"/>
      <c r="W121" s="206"/>
      <c r="X121" s="206"/>
      <c r="Y121" s="205"/>
      <c r="Z121" s="206"/>
      <c r="AA121" s="205"/>
      <c r="AB121" s="206"/>
      <c r="AC121" s="206"/>
      <c r="AD121" s="205"/>
      <c r="AE121" s="205"/>
      <c r="AF121" s="205"/>
      <c r="AG121" s="205"/>
      <c r="AH121" s="205"/>
      <c r="AI121" s="205"/>
      <c r="AJ121" s="205"/>
      <c r="AK121" s="206"/>
      <c r="AL121" s="205"/>
      <c r="AM121" s="205"/>
      <c r="AN121" s="205"/>
      <c r="AO121" s="205"/>
      <c r="AP121" s="205"/>
      <c r="AQ121" s="205"/>
      <c r="AR121" s="205"/>
      <c r="AS121" s="206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6"/>
      <c r="BD121" s="206"/>
      <c r="BE121" s="206"/>
      <c r="BF121" s="206"/>
      <c r="BG121" s="206"/>
      <c r="BH121" s="206"/>
      <c r="BI121" s="205"/>
      <c r="BJ121" s="206"/>
      <c r="BK121" s="206"/>
      <c r="BL121" s="206"/>
      <c r="BM121" s="206"/>
      <c r="BN121" s="206"/>
      <c r="BO121" s="206"/>
      <c r="BP121" s="206"/>
      <c r="BQ121" s="206"/>
      <c r="BR121" s="206"/>
      <c r="BS121" s="206"/>
      <c r="BT121" s="206"/>
      <c r="BU121" s="206"/>
      <c r="BV121" s="206"/>
      <c r="BW121" s="206"/>
      <c r="BX121" s="206"/>
      <c r="BY121" s="206"/>
      <c r="BZ121" s="206"/>
      <c r="CA121" s="205"/>
      <c r="CB121" s="206"/>
      <c r="CC121" s="206"/>
      <c r="CD121" s="206"/>
      <c r="CE121" s="206"/>
      <c r="CF121" s="206"/>
      <c r="CG121" s="206"/>
      <c r="CH121" s="206"/>
      <c r="CI121" s="206"/>
      <c r="CJ121" s="206"/>
      <c r="CK121" s="206"/>
      <c r="CL121" s="206"/>
      <c r="CM121" s="206"/>
      <c r="CN121" s="206"/>
      <c r="CO121" s="206"/>
      <c r="CP121" s="206"/>
      <c r="CQ121" s="206"/>
      <c r="CR121" s="206"/>
      <c r="CS121" s="205"/>
      <c r="CT121" s="206"/>
      <c r="CU121" s="206"/>
      <c r="CV121" s="206"/>
      <c r="CW121" s="206"/>
      <c r="CX121" s="206"/>
      <c r="CY121" s="206"/>
      <c r="CZ121" s="206"/>
      <c r="DA121" s="206"/>
      <c r="DB121" s="206"/>
      <c r="DC121" s="206"/>
      <c r="DD121" s="206"/>
      <c r="DE121" s="206"/>
      <c r="DF121" s="206"/>
      <c r="DG121" s="206"/>
      <c r="DH121" s="206"/>
      <c r="DI121" s="206"/>
      <c r="DJ121" s="206"/>
      <c r="DK121" s="206"/>
      <c r="DL121" s="206"/>
      <c r="DM121" s="206"/>
      <c r="DN121" s="206"/>
      <c r="DO121" s="206"/>
      <c r="DP121" s="206"/>
      <c r="DQ121" s="206"/>
      <c r="DR121" s="206"/>
      <c r="DS121" s="206"/>
      <c r="DT121" s="206"/>
      <c r="DU121" s="206"/>
      <c r="DV121" s="206"/>
      <c r="DW121" s="206"/>
      <c r="DX121" s="206"/>
      <c r="DY121" s="206"/>
      <c r="DZ121" s="206"/>
      <c r="EA121" s="206"/>
      <c r="EB121" s="206"/>
      <c r="EC121" s="97"/>
    </row>
    <row r="122" spans="1:133" x14ac:dyDescent="0.25">
      <c r="A122" s="204"/>
      <c r="B122" s="1"/>
      <c r="C122" s="97"/>
      <c r="D122" s="205"/>
      <c r="E122" s="206"/>
      <c r="F122" s="205"/>
      <c r="G122" s="205"/>
      <c r="H122" s="205"/>
      <c r="I122" s="205"/>
      <c r="J122" s="205"/>
      <c r="K122" s="205"/>
      <c r="L122" s="205"/>
      <c r="M122" s="205"/>
      <c r="N122" s="206"/>
      <c r="O122" s="206"/>
      <c r="P122" s="206"/>
      <c r="Q122" s="205"/>
      <c r="R122" s="206"/>
      <c r="S122" s="205"/>
      <c r="T122" s="206"/>
      <c r="U122" s="205"/>
      <c r="V122" s="205"/>
      <c r="W122" s="206"/>
      <c r="X122" s="206"/>
      <c r="Y122" s="205"/>
      <c r="Z122" s="206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6"/>
      <c r="BD122" s="206"/>
      <c r="BE122" s="206"/>
      <c r="BF122" s="206"/>
      <c r="BG122" s="206"/>
      <c r="BH122" s="206"/>
      <c r="BI122" s="205"/>
      <c r="BJ122" s="206"/>
      <c r="BK122" s="206"/>
      <c r="BL122" s="206"/>
      <c r="BM122" s="206"/>
      <c r="BN122" s="206"/>
      <c r="BO122" s="206"/>
      <c r="BP122" s="206"/>
      <c r="BQ122" s="206"/>
      <c r="BR122" s="205"/>
      <c r="BS122" s="205"/>
      <c r="BT122" s="205"/>
      <c r="BU122" s="205"/>
      <c r="BV122" s="205"/>
      <c r="BW122" s="205"/>
      <c r="BX122" s="205"/>
      <c r="BY122" s="205"/>
      <c r="BZ122" s="205"/>
      <c r="CA122" s="205"/>
      <c r="CB122" s="206"/>
      <c r="CC122" s="206"/>
      <c r="CD122" s="206"/>
      <c r="CE122" s="206"/>
      <c r="CF122" s="206"/>
      <c r="CG122" s="206"/>
      <c r="CH122" s="206"/>
      <c r="CI122" s="206"/>
      <c r="CJ122" s="205"/>
      <c r="CK122" s="205"/>
      <c r="CL122" s="205"/>
      <c r="CM122" s="205"/>
      <c r="CN122" s="205"/>
      <c r="CO122" s="205"/>
      <c r="CP122" s="205"/>
      <c r="CQ122" s="205"/>
      <c r="CR122" s="205"/>
      <c r="CS122" s="205"/>
      <c r="CT122" s="206"/>
      <c r="CU122" s="206"/>
      <c r="CV122" s="206"/>
      <c r="CW122" s="206"/>
      <c r="CX122" s="206"/>
      <c r="CY122" s="206"/>
      <c r="CZ122" s="206"/>
      <c r="DA122" s="206"/>
      <c r="DB122" s="205"/>
      <c r="DC122" s="205"/>
      <c r="DD122" s="205"/>
      <c r="DE122" s="205"/>
      <c r="DF122" s="205"/>
      <c r="DG122" s="205"/>
      <c r="DH122" s="205"/>
      <c r="DI122" s="205"/>
      <c r="DJ122" s="205"/>
      <c r="DK122" s="206"/>
      <c r="DL122" s="206"/>
      <c r="DM122" s="206"/>
      <c r="DN122" s="206"/>
      <c r="DO122" s="206"/>
      <c r="DP122" s="206"/>
      <c r="DQ122" s="206"/>
      <c r="DR122" s="206"/>
      <c r="DS122" s="206"/>
      <c r="DT122" s="206"/>
      <c r="DU122" s="206"/>
      <c r="DV122" s="206"/>
      <c r="DW122" s="206"/>
      <c r="DX122" s="206"/>
      <c r="DY122" s="206"/>
      <c r="DZ122" s="206"/>
      <c r="EA122" s="206"/>
      <c r="EB122" s="206"/>
      <c r="EC122" s="97"/>
    </row>
    <row r="123" spans="1:133" x14ac:dyDescent="0.25">
      <c r="A123" s="204"/>
      <c r="B123" s="1"/>
      <c r="C123" s="97"/>
      <c r="D123" s="205"/>
      <c r="E123" s="206"/>
      <c r="F123" s="205"/>
      <c r="G123" s="205"/>
      <c r="H123" s="205"/>
      <c r="I123" s="205"/>
      <c r="J123" s="205"/>
      <c r="K123" s="205"/>
      <c r="L123" s="205"/>
      <c r="M123" s="205"/>
      <c r="N123" s="206"/>
      <c r="O123" s="206"/>
      <c r="P123" s="206"/>
      <c r="Q123" s="205"/>
      <c r="R123" s="206"/>
      <c r="S123" s="205"/>
      <c r="T123" s="206"/>
      <c r="U123" s="205"/>
      <c r="V123" s="205"/>
      <c r="W123" s="206"/>
      <c r="X123" s="206"/>
      <c r="Y123" s="205"/>
      <c r="Z123" s="206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6"/>
      <c r="BD123" s="206"/>
      <c r="BE123" s="206"/>
      <c r="BF123" s="206"/>
      <c r="BG123" s="206"/>
      <c r="BH123" s="206"/>
      <c r="BI123" s="205"/>
      <c r="BJ123" s="206"/>
      <c r="BK123" s="206"/>
      <c r="BL123" s="206"/>
      <c r="BM123" s="206"/>
      <c r="BN123" s="206"/>
      <c r="BO123" s="206"/>
      <c r="BP123" s="206"/>
      <c r="BQ123" s="206"/>
      <c r="BR123" s="205"/>
      <c r="BS123" s="205"/>
      <c r="BT123" s="205"/>
      <c r="BU123" s="205"/>
      <c r="BV123" s="205"/>
      <c r="BW123" s="205"/>
      <c r="BX123" s="205"/>
      <c r="BY123" s="205"/>
      <c r="BZ123" s="205"/>
      <c r="CA123" s="205"/>
      <c r="CB123" s="206"/>
      <c r="CC123" s="206"/>
      <c r="CD123" s="206"/>
      <c r="CE123" s="206"/>
      <c r="CF123" s="206"/>
      <c r="CG123" s="206"/>
      <c r="CH123" s="206"/>
      <c r="CI123" s="206"/>
      <c r="CJ123" s="205"/>
      <c r="CK123" s="205"/>
      <c r="CL123" s="205"/>
      <c r="CM123" s="205"/>
      <c r="CN123" s="205"/>
      <c r="CO123" s="205"/>
      <c r="CP123" s="205"/>
      <c r="CQ123" s="205"/>
      <c r="CR123" s="205"/>
      <c r="CS123" s="205"/>
      <c r="CT123" s="206"/>
      <c r="CU123" s="206"/>
      <c r="CV123" s="206"/>
      <c r="CW123" s="206"/>
      <c r="CX123" s="206"/>
      <c r="CY123" s="206"/>
      <c r="CZ123" s="206"/>
      <c r="DA123" s="206"/>
      <c r="DB123" s="205"/>
      <c r="DC123" s="205"/>
      <c r="DD123" s="205"/>
      <c r="DE123" s="205"/>
      <c r="DF123" s="205"/>
      <c r="DG123" s="205"/>
      <c r="DH123" s="205"/>
      <c r="DI123" s="205"/>
      <c r="DJ123" s="205"/>
      <c r="DK123" s="206"/>
      <c r="DL123" s="206"/>
      <c r="DM123" s="206"/>
      <c r="DN123" s="206"/>
      <c r="DO123" s="206"/>
      <c r="DP123" s="206"/>
      <c r="DQ123" s="206"/>
      <c r="DR123" s="206"/>
      <c r="DS123" s="206"/>
      <c r="DT123" s="206"/>
      <c r="DU123" s="206"/>
      <c r="DV123" s="206"/>
      <c r="DW123" s="206"/>
      <c r="DX123" s="206"/>
      <c r="DY123" s="206"/>
      <c r="DZ123" s="206"/>
      <c r="EA123" s="206"/>
      <c r="EB123" s="206"/>
      <c r="EC123" s="97"/>
    </row>
    <row r="124" spans="1:133" x14ac:dyDescent="0.25">
      <c r="A124" s="204"/>
      <c r="B124" s="1"/>
      <c r="C124" s="97"/>
      <c r="D124" s="205"/>
      <c r="E124" s="206"/>
      <c r="F124" s="205"/>
      <c r="G124" s="205"/>
      <c r="H124" s="205"/>
      <c r="I124" s="205"/>
      <c r="J124" s="205"/>
      <c r="K124" s="205"/>
      <c r="L124" s="205"/>
      <c r="M124" s="205"/>
      <c r="N124" s="206"/>
      <c r="O124" s="206"/>
      <c r="P124" s="206"/>
      <c r="Q124" s="205"/>
      <c r="R124" s="206"/>
      <c r="S124" s="205"/>
      <c r="T124" s="206"/>
      <c r="U124" s="205"/>
      <c r="V124" s="205"/>
      <c r="W124" s="206"/>
      <c r="X124" s="206"/>
      <c r="Y124" s="205"/>
      <c r="Z124" s="206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6"/>
      <c r="BD124" s="206"/>
      <c r="BE124" s="206"/>
      <c r="BF124" s="206"/>
      <c r="BG124" s="206"/>
      <c r="BH124" s="206"/>
      <c r="BI124" s="205"/>
      <c r="BJ124" s="206"/>
      <c r="BK124" s="206"/>
      <c r="BL124" s="206"/>
      <c r="BM124" s="206"/>
      <c r="BN124" s="206"/>
      <c r="BO124" s="206"/>
      <c r="BP124" s="206"/>
      <c r="BQ124" s="206"/>
      <c r="BR124" s="205"/>
      <c r="BS124" s="205"/>
      <c r="BT124" s="205"/>
      <c r="BU124" s="205"/>
      <c r="BV124" s="205"/>
      <c r="BW124" s="205"/>
      <c r="BX124" s="205"/>
      <c r="BY124" s="205"/>
      <c r="BZ124" s="205"/>
      <c r="CA124" s="205"/>
      <c r="CB124" s="206"/>
      <c r="CC124" s="206"/>
      <c r="CD124" s="206"/>
      <c r="CE124" s="206"/>
      <c r="CF124" s="206"/>
      <c r="CG124" s="206"/>
      <c r="CH124" s="206"/>
      <c r="CI124" s="206"/>
      <c r="CJ124" s="205"/>
      <c r="CK124" s="205"/>
      <c r="CL124" s="205"/>
      <c r="CM124" s="205"/>
      <c r="CN124" s="205"/>
      <c r="CO124" s="205"/>
      <c r="CP124" s="205"/>
      <c r="CQ124" s="205"/>
      <c r="CR124" s="205"/>
      <c r="CS124" s="205"/>
      <c r="CT124" s="206"/>
      <c r="CU124" s="206"/>
      <c r="CV124" s="206"/>
      <c r="CW124" s="206"/>
      <c r="CX124" s="206"/>
      <c r="CY124" s="206"/>
      <c r="CZ124" s="206"/>
      <c r="DA124" s="206"/>
      <c r="DB124" s="205"/>
      <c r="DC124" s="205"/>
      <c r="DD124" s="205"/>
      <c r="DE124" s="205"/>
      <c r="DF124" s="205"/>
      <c r="DG124" s="205"/>
      <c r="DH124" s="205"/>
      <c r="DI124" s="205"/>
      <c r="DJ124" s="205"/>
      <c r="DK124" s="206"/>
      <c r="DL124" s="206"/>
      <c r="DM124" s="206"/>
      <c r="DN124" s="206"/>
      <c r="DO124" s="206"/>
      <c r="DP124" s="206"/>
      <c r="DQ124" s="206"/>
      <c r="DR124" s="206"/>
      <c r="DS124" s="206"/>
      <c r="DT124" s="206"/>
      <c r="DU124" s="206"/>
      <c r="DV124" s="206"/>
      <c r="DW124" s="206"/>
      <c r="DX124" s="206"/>
      <c r="DY124" s="206"/>
      <c r="DZ124" s="206"/>
      <c r="EA124" s="206"/>
      <c r="EB124" s="206"/>
      <c r="EC124" s="97"/>
    </row>
    <row r="125" spans="1:133" x14ac:dyDescent="0.25">
      <c r="A125" s="204"/>
      <c r="B125" s="3"/>
      <c r="C125" s="97"/>
      <c r="D125" s="205"/>
      <c r="E125" s="206"/>
      <c r="F125" s="205"/>
      <c r="G125" s="205"/>
      <c r="H125" s="205"/>
      <c r="I125" s="205"/>
      <c r="J125" s="205"/>
      <c r="K125" s="205"/>
      <c r="L125" s="205"/>
      <c r="M125" s="205"/>
      <c r="N125" s="206"/>
      <c r="O125" s="206"/>
      <c r="P125" s="206"/>
      <c r="Q125" s="205"/>
      <c r="R125" s="206"/>
      <c r="S125" s="205"/>
      <c r="T125" s="206"/>
      <c r="U125" s="205"/>
      <c r="V125" s="205"/>
      <c r="W125" s="206"/>
      <c r="X125" s="206"/>
      <c r="Y125" s="205"/>
      <c r="Z125" s="206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6"/>
      <c r="BD125" s="206"/>
      <c r="BE125" s="206"/>
      <c r="BF125" s="206"/>
      <c r="BG125" s="206"/>
      <c r="BH125" s="206"/>
      <c r="BI125" s="205"/>
      <c r="BJ125" s="206"/>
      <c r="BK125" s="206"/>
      <c r="BL125" s="206"/>
      <c r="BM125" s="206"/>
      <c r="BN125" s="206"/>
      <c r="BO125" s="206"/>
      <c r="BP125" s="206"/>
      <c r="BQ125" s="206"/>
      <c r="BR125" s="205"/>
      <c r="BS125" s="205"/>
      <c r="BT125" s="205"/>
      <c r="BU125" s="205"/>
      <c r="BV125" s="205"/>
      <c r="BW125" s="205"/>
      <c r="BX125" s="205"/>
      <c r="BY125" s="205"/>
      <c r="BZ125" s="205"/>
      <c r="CA125" s="205"/>
      <c r="CB125" s="206"/>
      <c r="CC125" s="206"/>
      <c r="CD125" s="206"/>
      <c r="CE125" s="206"/>
      <c r="CF125" s="206"/>
      <c r="CG125" s="206"/>
      <c r="CH125" s="206"/>
      <c r="CI125" s="206"/>
      <c r="CJ125" s="205"/>
      <c r="CK125" s="205"/>
      <c r="CL125" s="205"/>
      <c r="CM125" s="205"/>
      <c r="CN125" s="205"/>
      <c r="CO125" s="205"/>
      <c r="CP125" s="205"/>
      <c r="CQ125" s="205"/>
      <c r="CR125" s="205"/>
      <c r="CS125" s="205"/>
      <c r="CT125" s="206"/>
      <c r="CU125" s="206"/>
      <c r="CV125" s="206"/>
      <c r="CW125" s="206"/>
      <c r="CX125" s="206"/>
      <c r="CY125" s="206"/>
      <c r="CZ125" s="206"/>
      <c r="DA125" s="206"/>
      <c r="DB125" s="205"/>
      <c r="DC125" s="205"/>
      <c r="DD125" s="205"/>
      <c r="DE125" s="205"/>
      <c r="DF125" s="205"/>
      <c r="DG125" s="205"/>
      <c r="DH125" s="205"/>
      <c r="DI125" s="205"/>
      <c r="DJ125" s="205"/>
      <c r="DK125" s="206"/>
      <c r="DL125" s="206"/>
      <c r="DM125" s="206"/>
      <c r="DN125" s="206"/>
      <c r="DO125" s="206"/>
      <c r="DP125" s="206"/>
      <c r="DQ125" s="206"/>
      <c r="DR125" s="206"/>
      <c r="DS125" s="206"/>
      <c r="DT125" s="206"/>
      <c r="DU125" s="206"/>
      <c r="DV125" s="206"/>
      <c r="DW125" s="206"/>
      <c r="DX125" s="206"/>
      <c r="DY125" s="206"/>
      <c r="DZ125" s="206"/>
      <c r="EA125" s="206"/>
      <c r="EB125" s="206"/>
      <c r="EC125" s="97"/>
    </row>
    <row r="126" spans="1:133" x14ac:dyDescent="0.25">
      <c r="A126" s="204"/>
      <c r="B126" s="1"/>
      <c r="C126" s="97"/>
      <c r="D126" s="205"/>
      <c r="E126" s="206"/>
      <c r="F126" s="205"/>
      <c r="G126" s="205"/>
      <c r="H126" s="205"/>
      <c r="I126" s="205"/>
      <c r="J126" s="205"/>
      <c r="K126" s="205"/>
      <c r="L126" s="205"/>
      <c r="M126" s="205"/>
      <c r="N126" s="206"/>
      <c r="O126" s="206"/>
      <c r="P126" s="206"/>
      <c r="Q126" s="205"/>
      <c r="R126" s="206"/>
      <c r="S126" s="205"/>
      <c r="T126" s="206"/>
      <c r="U126" s="205"/>
      <c r="V126" s="205"/>
      <c r="W126" s="206"/>
      <c r="X126" s="206"/>
      <c r="Y126" s="205"/>
      <c r="Z126" s="206"/>
      <c r="AA126" s="205"/>
      <c r="AB126" s="206"/>
      <c r="AC126" s="206"/>
      <c r="AD126" s="205"/>
      <c r="AE126" s="205"/>
      <c r="AF126" s="205"/>
      <c r="AG126" s="205"/>
      <c r="AH126" s="205"/>
      <c r="AI126" s="205"/>
      <c r="AJ126" s="205"/>
      <c r="AK126" s="206"/>
      <c r="AL126" s="205"/>
      <c r="AM126" s="205"/>
      <c r="AN126" s="205"/>
      <c r="AO126" s="205"/>
      <c r="AP126" s="205"/>
      <c r="AQ126" s="205"/>
      <c r="AR126" s="205"/>
      <c r="AS126" s="206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6"/>
      <c r="BD126" s="206"/>
      <c r="BE126" s="206"/>
      <c r="BF126" s="206"/>
      <c r="BG126" s="206"/>
      <c r="BH126" s="206"/>
      <c r="BI126" s="205"/>
      <c r="BJ126" s="206"/>
      <c r="BK126" s="206"/>
      <c r="BL126" s="206"/>
      <c r="BM126" s="206"/>
      <c r="BN126" s="206"/>
      <c r="BO126" s="206"/>
      <c r="BP126" s="206"/>
      <c r="BQ126" s="206"/>
      <c r="BR126" s="206"/>
      <c r="BS126" s="206"/>
      <c r="BT126" s="206"/>
      <c r="BU126" s="206"/>
      <c r="BV126" s="206"/>
      <c r="BW126" s="206"/>
      <c r="BX126" s="206"/>
      <c r="BY126" s="206"/>
      <c r="BZ126" s="206"/>
      <c r="CA126" s="205"/>
      <c r="CB126" s="206"/>
      <c r="CC126" s="206"/>
      <c r="CD126" s="206"/>
      <c r="CE126" s="206"/>
      <c r="CF126" s="206"/>
      <c r="CG126" s="206"/>
      <c r="CH126" s="206"/>
      <c r="CI126" s="206"/>
      <c r="CJ126" s="206"/>
      <c r="CK126" s="206"/>
      <c r="CL126" s="206"/>
      <c r="CM126" s="206"/>
      <c r="CN126" s="206"/>
      <c r="CO126" s="206"/>
      <c r="CP126" s="206"/>
      <c r="CQ126" s="206"/>
      <c r="CR126" s="206"/>
      <c r="CS126" s="205"/>
      <c r="CT126" s="206"/>
      <c r="CU126" s="206"/>
      <c r="CV126" s="206"/>
      <c r="CW126" s="206"/>
      <c r="CX126" s="206"/>
      <c r="CY126" s="206"/>
      <c r="CZ126" s="206"/>
      <c r="DA126" s="206"/>
      <c r="DB126" s="206"/>
      <c r="DC126" s="206"/>
      <c r="DD126" s="206"/>
      <c r="DE126" s="206"/>
      <c r="DF126" s="206"/>
      <c r="DG126" s="206"/>
      <c r="DH126" s="206"/>
      <c r="DI126" s="206"/>
      <c r="DJ126" s="206"/>
      <c r="DK126" s="206"/>
      <c r="DL126" s="206"/>
      <c r="DM126" s="206"/>
      <c r="DN126" s="206"/>
      <c r="DO126" s="206"/>
      <c r="DP126" s="206"/>
      <c r="DQ126" s="206"/>
      <c r="DR126" s="206"/>
      <c r="DS126" s="206"/>
      <c r="DT126" s="206"/>
      <c r="DU126" s="206"/>
      <c r="DV126" s="206"/>
      <c r="DW126" s="206"/>
      <c r="DX126" s="206"/>
      <c r="DY126" s="206"/>
      <c r="DZ126" s="206"/>
      <c r="EA126" s="206"/>
      <c r="EB126" s="206"/>
      <c r="EC126" s="97"/>
    </row>
    <row r="127" spans="1:133" x14ac:dyDescent="0.25">
      <c r="A127" s="204"/>
      <c r="B127" s="1"/>
      <c r="C127" s="97"/>
      <c r="D127" s="205"/>
      <c r="E127" s="206"/>
      <c r="F127" s="205"/>
      <c r="G127" s="205"/>
      <c r="H127" s="205"/>
      <c r="I127" s="205"/>
      <c r="J127" s="205"/>
      <c r="K127" s="205"/>
      <c r="L127" s="205"/>
      <c r="M127" s="205"/>
      <c r="N127" s="206"/>
      <c r="O127" s="206"/>
      <c r="P127" s="206"/>
      <c r="Q127" s="205"/>
      <c r="R127" s="206"/>
      <c r="S127" s="205"/>
      <c r="T127" s="206"/>
      <c r="U127" s="205"/>
      <c r="V127" s="205"/>
      <c r="W127" s="206"/>
      <c r="X127" s="206"/>
      <c r="Y127" s="205"/>
      <c r="Z127" s="206"/>
      <c r="AA127" s="205"/>
      <c r="AB127" s="206"/>
      <c r="AC127" s="206"/>
      <c r="AD127" s="205"/>
      <c r="AE127" s="205"/>
      <c r="AF127" s="205"/>
      <c r="AG127" s="205"/>
      <c r="AH127" s="205"/>
      <c r="AI127" s="205"/>
      <c r="AJ127" s="205"/>
      <c r="AK127" s="206"/>
      <c r="AL127" s="205"/>
      <c r="AM127" s="205"/>
      <c r="AN127" s="205"/>
      <c r="AO127" s="205"/>
      <c r="AP127" s="205"/>
      <c r="AQ127" s="205"/>
      <c r="AR127" s="205"/>
      <c r="AS127" s="206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6"/>
      <c r="BD127" s="206"/>
      <c r="BE127" s="206"/>
      <c r="BF127" s="206"/>
      <c r="BG127" s="206"/>
      <c r="BH127" s="206"/>
      <c r="BI127" s="205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5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5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  <c r="EB127" s="206"/>
      <c r="EC127" s="97"/>
    </row>
    <row r="128" spans="1:133" x14ac:dyDescent="0.25">
      <c r="A128" s="204"/>
      <c r="B128" s="1"/>
      <c r="C128" s="97"/>
      <c r="D128" s="205"/>
      <c r="E128" s="206"/>
      <c r="F128" s="205"/>
      <c r="G128" s="205"/>
      <c r="H128" s="205"/>
      <c r="I128" s="205"/>
      <c r="J128" s="205"/>
      <c r="K128" s="205"/>
      <c r="L128" s="205"/>
      <c r="M128" s="205"/>
      <c r="N128" s="206"/>
      <c r="O128" s="206"/>
      <c r="P128" s="206"/>
      <c r="Q128" s="205"/>
      <c r="R128" s="206"/>
      <c r="S128" s="205"/>
      <c r="T128" s="206"/>
      <c r="U128" s="205"/>
      <c r="V128" s="205"/>
      <c r="W128" s="206"/>
      <c r="X128" s="206"/>
      <c r="Y128" s="205"/>
      <c r="Z128" s="206"/>
      <c r="AA128" s="205"/>
      <c r="AB128" s="206"/>
      <c r="AC128" s="206"/>
      <c r="AD128" s="205"/>
      <c r="AE128" s="205"/>
      <c r="AF128" s="205"/>
      <c r="AG128" s="205"/>
      <c r="AH128" s="205"/>
      <c r="AI128" s="205"/>
      <c r="AJ128" s="205"/>
      <c r="AK128" s="206"/>
      <c r="AL128" s="205"/>
      <c r="AM128" s="205"/>
      <c r="AN128" s="205"/>
      <c r="AO128" s="205"/>
      <c r="AP128" s="205"/>
      <c r="AQ128" s="205"/>
      <c r="AR128" s="205"/>
      <c r="AS128" s="206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6"/>
      <c r="BD128" s="206"/>
      <c r="BE128" s="206"/>
      <c r="BF128" s="206"/>
      <c r="BG128" s="206"/>
      <c r="BH128" s="206"/>
      <c r="BI128" s="205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5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5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  <c r="EB128" s="206"/>
      <c r="EC128" s="97"/>
    </row>
    <row r="129" spans="1:133" x14ac:dyDescent="0.25">
      <c r="A129" s="204"/>
      <c r="B129" s="1"/>
      <c r="C129" s="97"/>
      <c r="D129" s="205"/>
      <c r="E129" s="206"/>
      <c r="F129" s="205"/>
      <c r="G129" s="205"/>
      <c r="H129" s="205"/>
      <c r="I129" s="205"/>
      <c r="J129" s="205"/>
      <c r="K129" s="205"/>
      <c r="L129" s="205"/>
      <c r="M129" s="205"/>
      <c r="N129" s="206"/>
      <c r="O129" s="206"/>
      <c r="P129" s="206"/>
      <c r="Q129" s="205"/>
      <c r="R129" s="206"/>
      <c r="S129" s="205"/>
      <c r="T129" s="206"/>
      <c r="U129" s="205"/>
      <c r="V129" s="205"/>
      <c r="W129" s="206"/>
      <c r="X129" s="206"/>
      <c r="Y129" s="205"/>
      <c r="Z129" s="206"/>
      <c r="AA129" s="205"/>
      <c r="AB129" s="206"/>
      <c r="AC129" s="206"/>
      <c r="AD129" s="205"/>
      <c r="AE129" s="205"/>
      <c r="AF129" s="205"/>
      <c r="AG129" s="205"/>
      <c r="AH129" s="205"/>
      <c r="AI129" s="205"/>
      <c r="AJ129" s="205"/>
      <c r="AK129" s="206"/>
      <c r="AL129" s="205"/>
      <c r="AM129" s="205"/>
      <c r="AN129" s="205"/>
      <c r="AO129" s="205"/>
      <c r="AP129" s="205"/>
      <c r="AQ129" s="205"/>
      <c r="AR129" s="205"/>
      <c r="AS129" s="206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6"/>
      <c r="BD129" s="206"/>
      <c r="BE129" s="206"/>
      <c r="BF129" s="206"/>
      <c r="BG129" s="206"/>
      <c r="BH129" s="206"/>
      <c r="BI129" s="205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5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5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  <c r="EB129" s="206"/>
      <c r="EC129" s="97"/>
    </row>
    <row r="130" spans="1:133" x14ac:dyDescent="0.25">
      <c r="A130" s="204"/>
      <c r="B130" s="1"/>
      <c r="C130" s="97"/>
      <c r="D130" s="205"/>
      <c r="E130" s="206"/>
      <c r="F130" s="205"/>
      <c r="G130" s="205"/>
      <c r="H130" s="205"/>
      <c r="I130" s="205"/>
      <c r="J130" s="205"/>
      <c r="K130" s="205"/>
      <c r="L130" s="205"/>
      <c r="M130" s="205"/>
      <c r="N130" s="206"/>
      <c r="O130" s="206"/>
      <c r="P130" s="206"/>
      <c r="Q130" s="205"/>
      <c r="R130" s="206"/>
      <c r="S130" s="205"/>
      <c r="T130" s="206"/>
      <c r="U130" s="205"/>
      <c r="V130" s="205"/>
      <c r="W130" s="206"/>
      <c r="X130" s="206"/>
      <c r="Y130" s="205"/>
      <c r="Z130" s="206"/>
      <c r="AA130" s="205"/>
      <c r="AB130" s="206"/>
      <c r="AC130" s="206"/>
      <c r="AD130" s="205"/>
      <c r="AE130" s="205"/>
      <c r="AF130" s="205"/>
      <c r="AG130" s="205"/>
      <c r="AH130" s="205"/>
      <c r="AI130" s="205"/>
      <c r="AJ130" s="205"/>
      <c r="AK130" s="206"/>
      <c r="AL130" s="205"/>
      <c r="AM130" s="205"/>
      <c r="AN130" s="205"/>
      <c r="AO130" s="205"/>
      <c r="AP130" s="205"/>
      <c r="AQ130" s="205"/>
      <c r="AR130" s="205"/>
      <c r="AS130" s="206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6"/>
      <c r="BD130" s="206"/>
      <c r="BE130" s="206"/>
      <c r="BF130" s="206"/>
      <c r="BG130" s="206"/>
      <c r="BH130" s="206"/>
      <c r="BI130" s="205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5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5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  <c r="EB130" s="206"/>
      <c r="EC130" s="97"/>
    </row>
    <row r="131" spans="1:133" x14ac:dyDescent="0.25">
      <c r="A131" s="204"/>
      <c r="B131" s="1"/>
      <c r="C131" s="97"/>
      <c r="D131" s="205"/>
      <c r="E131" s="206"/>
      <c r="F131" s="205"/>
      <c r="G131" s="205"/>
      <c r="H131" s="205"/>
      <c r="I131" s="205"/>
      <c r="J131" s="205"/>
      <c r="K131" s="205"/>
      <c r="L131" s="205"/>
      <c r="M131" s="205"/>
      <c r="N131" s="206"/>
      <c r="O131" s="206"/>
      <c r="P131" s="206"/>
      <c r="Q131" s="205"/>
      <c r="R131" s="206"/>
      <c r="S131" s="205"/>
      <c r="T131" s="206"/>
      <c r="U131" s="205"/>
      <c r="V131" s="205"/>
      <c r="W131" s="206"/>
      <c r="X131" s="206"/>
      <c r="Y131" s="205"/>
      <c r="Z131" s="206"/>
      <c r="AA131" s="205"/>
      <c r="AB131" s="206"/>
      <c r="AC131" s="206"/>
      <c r="AD131" s="205"/>
      <c r="AE131" s="205"/>
      <c r="AF131" s="205"/>
      <c r="AG131" s="205"/>
      <c r="AH131" s="205"/>
      <c r="AI131" s="205"/>
      <c r="AJ131" s="205"/>
      <c r="AK131" s="206"/>
      <c r="AL131" s="205"/>
      <c r="AM131" s="205"/>
      <c r="AN131" s="205"/>
      <c r="AO131" s="205"/>
      <c r="AP131" s="205"/>
      <c r="AQ131" s="205"/>
      <c r="AR131" s="205"/>
      <c r="AS131" s="206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6"/>
      <c r="BD131" s="206"/>
      <c r="BE131" s="206"/>
      <c r="BF131" s="206"/>
      <c r="BG131" s="206"/>
      <c r="BH131" s="206"/>
      <c r="BI131" s="205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5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5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  <c r="EB131" s="206"/>
      <c r="EC131" s="97"/>
    </row>
    <row r="132" spans="1:133" x14ac:dyDescent="0.25">
      <c r="A132" s="204"/>
      <c r="B132" s="1"/>
      <c r="C132" s="97"/>
      <c r="D132" s="205"/>
      <c r="E132" s="206"/>
      <c r="F132" s="205"/>
      <c r="G132" s="205"/>
      <c r="H132" s="205"/>
      <c r="I132" s="205"/>
      <c r="J132" s="205"/>
      <c r="K132" s="205"/>
      <c r="L132" s="205"/>
      <c r="M132" s="205"/>
      <c r="N132" s="206"/>
      <c r="O132" s="206"/>
      <c r="P132" s="206"/>
      <c r="Q132" s="205"/>
      <c r="R132" s="206"/>
      <c r="S132" s="205"/>
      <c r="T132" s="206"/>
      <c r="U132" s="205"/>
      <c r="V132" s="205"/>
      <c r="W132" s="206"/>
      <c r="X132" s="206"/>
      <c r="Y132" s="205"/>
      <c r="Z132" s="206"/>
      <c r="AA132" s="205"/>
      <c r="AB132" s="206"/>
      <c r="AC132" s="206"/>
      <c r="AD132" s="205"/>
      <c r="AE132" s="205"/>
      <c r="AF132" s="205"/>
      <c r="AG132" s="205"/>
      <c r="AH132" s="205"/>
      <c r="AI132" s="205"/>
      <c r="AJ132" s="205"/>
      <c r="AK132" s="206"/>
      <c r="AL132" s="205"/>
      <c r="AM132" s="205"/>
      <c r="AN132" s="205"/>
      <c r="AO132" s="205"/>
      <c r="AP132" s="205"/>
      <c r="AQ132" s="205"/>
      <c r="AR132" s="205"/>
      <c r="AS132" s="206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6"/>
      <c r="BD132" s="206"/>
      <c r="BE132" s="206"/>
      <c r="BF132" s="206"/>
      <c r="BG132" s="206"/>
      <c r="BH132" s="206"/>
      <c r="BI132" s="205"/>
      <c r="BJ132" s="206"/>
      <c r="BK132" s="206"/>
      <c r="BL132" s="206"/>
      <c r="BM132" s="206"/>
      <c r="BN132" s="206"/>
      <c r="BO132" s="206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6"/>
      <c r="CA132" s="205"/>
      <c r="CB132" s="206"/>
      <c r="CC132" s="206"/>
      <c r="CD132" s="206"/>
      <c r="CE132" s="206"/>
      <c r="CF132" s="206"/>
      <c r="CG132" s="206"/>
      <c r="CH132" s="206"/>
      <c r="CI132" s="206"/>
      <c r="CJ132" s="206"/>
      <c r="CK132" s="206"/>
      <c r="CL132" s="206"/>
      <c r="CM132" s="206"/>
      <c r="CN132" s="206"/>
      <c r="CO132" s="206"/>
      <c r="CP132" s="206"/>
      <c r="CQ132" s="206"/>
      <c r="CR132" s="206"/>
      <c r="CS132" s="205"/>
      <c r="CT132" s="206"/>
      <c r="CU132" s="206"/>
      <c r="CV132" s="206"/>
      <c r="CW132" s="206"/>
      <c r="CX132" s="206"/>
      <c r="CY132" s="206"/>
      <c r="CZ132" s="206"/>
      <c r="DA132" s="206"/>
      <c r="DB132" s="206"/>
      <c r="DC132" s="206"/>
      <c r="DD132" s="206"/>
      <c r="DE132" s="206"/>
      <c r="DF132" s="206"/>
      <c r="DG132" s="206"/>
      <c r="DH132" s="206"/>
      <c r="DI132" s="206"/>
      <c r="DJ132" s="206"/>
      <c r="DK132" s="206"/>
      <c r="DL132" s="206"/>
      <c r="DM132" s="206"/>
      <c r="DN132" s="206"/>
      <c r="DO132" s="206"/>
      <c r="DP132" s="206"/>
      <c r="DQ132" s="206"/>
      <c r="DR132" s="206"/>
      <c r="DS132" s="206"/>
      <c r="DT132" s="206"/>
      <c r="DU132" s="206"/>
      <c r="DV132" s="206"/>
      <c r="DW132" s="206"/>
      <c r="DX132" s="206"/>
      <c r="DY132" s="206"/>
      <c r="DZ132" s="206"/>
      <c r="EA132" s="206"/>
      <c r="EB132" s="206"/>
      <c r="EC132" s="97"/>
    </row>
    <row r="133" spans="1:133" x14ac:dyDescent="0.25">
      <c r="A133" s="204"/>
      <c r="B133" s="1"/>
      <c r="C133" s="97"/>
      <c r="D133" s="205"/>
      <c r="E133" s="206"/>
      <c r="F133" s="205"/>
      <c r="G133" s="205"/>
      <c r="H133" s="205"/>
      <c r="I133" s="205"/>
      <c r="J133" s="205"/>
      <c r="K133" s="205"/>
      <c r="L133" s="205"/>
      <c r="M133" s="205"/>
      <c r="N133" s="206"/>
      <c r="O133" s="206"/>
      <c r="P133" s="206"/>
      <c r="Q133" s="205"/>
      <c r="R133" s="206"/>
      <c r="S133" s="205"/>
      <c r="T133" s="206"/>
      <c r="U133" s="205"/>
      <c r="V133" s="205"/>
      <c r="W133" s="206"/>
      <c r="X133" s="206"/>
      <c r="Y133" s="205"/>
      <c r="Z133" s="206"/>
      <c r="AA133" s="205"/>
      <c r="AB133" s="206"/>
      <c r="AC133" s="206"/>
      <c r="AD133" s="205"/>
      <c r="AE133" s="205"/>
      <c r="AF133" s="205"/>
      <c r="AG133" s="205"/>
      <c r="AH133" s="205"/>
      <c r="AI133" s="205"/>
      <c r="AJ133" s="205"/>
      <c r="AK133" s="206"/>
      <c r="AL133" s="205"/>
      <c r="AM133" s="205"/>
      <c r="AN133" s="205"/>
      <c r="AO133" s="205"/>
      <c r="AP133" s="205"/>
      <c r="AQ133" s="205"/>
      <c r="AR133" s="205"/>
      <c r="AS133" s="206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6"/>
      <c r="BD133" s="206"/>
      <c r="BE133" s="206"/>
      <c r="BF133" s="206"/>
      <c r="BG133" s="206"/>
      <c r="BH133" s="206"/>
      <c r="BI133" s="205"/>
      <c r="BJ133" s="206"/>
      <c r="BK133" s="206"/>
      <c r="BL133" s="206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5"/>
      <c r="CB133" s="206"/>
      <c r="CC133" s="206"/>
      <c r="CD133" s="206"/>
      <c r="CE133" s="206"/>
      <c r="CF133" s="206"/>
      <c r="CG133" s="206"/>
      <c r="CH133" s="206"/>
      <c r="CI133" s="206"/>
      <c r="CJ133" s="206"/>
      <c r="CK133" s="206"/>
      <c r="CL133" s="206"/>
      <c r="CM133" s="206"/>
      <c r="CN133" s="206"/>
      <c r="CO133" s="206"/>
      <c r="CP133" s="206"/>
      <c r="CQ133" s="206"/>
      <c r="CR133" s="206"/>
      <c r="CS133" s="205"/>
      <c r="CT133" s="206"/>
      <c r="CU133" s="206"/>
      <c r="CV133" s="206"/>
      <c r="CW133" s="206"/>
      <c r="CX133" s="206"/>
      <c r="CY133" s="206"/>
      <c r="CZ133" s="206"/>
      <c r="DA133" s="206"/>
      <c r="DB133" s="206"/>
      <c r="DC133" s="206"/>
      <c r="DD133" s="206"/>
      <c r="DE133" s="206"/>
      <c r="DF133" s="206"/>
      <c r="DG133" s="206"/>
      <c r="DH133" s="206"/>
      <c r="DI133" s="206"/>
      <c r="DJ133" s="206"/>
      <c r="DK133" s="206"/>
      <c r="DL133" s="206"/>
      <c r="DM133" s="206"/>
      <c r="DN133" s="206"/>
      <c r="DO133" s="206"/>
      <c r="DP133" s="206"/>
      <c r="DQ133" s="206"/>
      <c r="DR133" s="206"/>
      <c r="DS133" s="206"/>
      <c r="DT133" s="206"/>
      <c r="DU133" s="206"/>
      <c r="DV133" s="206"/>
      <c r="DW133" s="206"/>
      <c r="DX133" s="206"/>
      <c r="DY133" s="206"/>
      <c r="DZ133" s="206"/>
      <c r="EA133" s="206"/>
      <c r="EB133" s="206"/>
      <c r="EC133" s="97"/>
    </row>
    <row r="134" spans="1:133" x14ac:dyDescent="0.25">
      <c r="A134" s="204"/>
      <c r="B134" s="1"/>
      <c r="C134" s="97"/>
      <c r="D134" s="205"/>
      <c r="E134" s="206"/>
      <c r="F134" s="205"/>
      <c r="G134" s="205"/>
      <c r="H134" s="205"/>
      <c r="I134" s="205"/>
      <c r="J134" s="205"/>
      <c r="K134" s="205"/>
      <c r="L134" s="205"/>
      <c r="M134" s="205"/>
      <c r="N134" s="206"/>
      <c r="O134" s="206"/>
      <c r="P134" s="206"/>
      <c r="Q134" s="205"/>
      <c r="R134" s="206"/>
      <c r="S134" s="205"/>
      <c r="T134" s="206"/>
      <c r="U134" s="205"/>
      <c r="V134" s="205"/>
      <c r="W134" s="206"/>
      <c r="X134" s="206"/>
      <c r="Y134" s="205"/>
      <c r="Z134" s="206"/>
      <c r="AA134" s="205"/>
      <c r="AB134" s="206"/>
      <c r="AC134" s="206"/>
      <c r="AD134" s="205"/>
      <c r="AE134" s="205"/>
      <c r="AF134" s="205"/>
      <c r="AG134" s="205"/>
      <c r="AH134" s="205"/>
      <c r="AI134" s="205"/>
      <c r="AJ134" s="205"/>
      <c r="AK134" s="206"/>
      <c r="AL134" s="205"/>
      <c r="AM134" s="205"/>
      <c r="AN134" s="205"/>
      <c r="AO134" s="205"/>
      <c r="AP134" s="205"/>
      <c r="AQ134" s="205"/>
      <c r="AR134" s="205"/>
      <c r="AS134" s="206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6"/>
      <c r="BD134" s="206"/>
      <c r="BE134" s="206"/>
      <c r="BF134" s="206"/>
      <c r="BG134" s="206"/>
      <c r="BH134" s="206"/>
      <c r="BI134" s="205"/>
      <c r="BJ134" s="206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5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06"/>
      <c r="CL134" s="206"/>
      <c r="CM134" s="206"/>
      <c r="CN134" s="206"/>
      <c r="CO134" s="206"/>
      <c r="CP134" s="206"/>
      <c r="CQ134" s="206"/>
      <c r="CR134" s="206"/>
      <c r="CS134" s="205"/>
      <c r="CT134" s="206"/>
      <c r="CU134" s="206"/>
      <c r="CV134" s="206"/>
      <c r="CW134" s="206"/>
      <c r="CX134" s="206"/>
      <c r="CY134" s="206"/>
      <c r="CZ134" s="206"/>
      <c r="DA134" s="206"/>
      <c r="DB134" s="206"/>
      <c r="DC134" s="206"/>
      <c r="DD134" s="206"/>
      <c r="DE134" s="206"/>
      <c r="DF134" s="206"/>
      <c r="DG134" s="206"/>
      <c r="DH134" s="206"/>
      <c r="DI134" s="206"/>
      <c r="DJ134" s="206"/>
      <c r="DK134" s="206"/>
      <c r="DL134" s="206"/>
      <c r="DM134" s="206"/>
      <c r="DN134" s="206"/>
      <c r="DO134" s="206"/>
      <c r="DP134" s="206"/>
      <c r="DQ134" s="206"/>
      <c r="DR134" s="206"/>
      <c r="DS134" s="206"/>
      <c r="DT134" s="206"/>
      <c r="DU134" s="206"/>
      <c r="DV134" s="206"/>
      <c r="DW134" s="206"/>
      <c r="DX134" s="206"/>
      <c r="DY134" s="206"/>
      <c r="DZ134" s="206"/>
      <c r="EA134" s="206"/>
      <c r="EB134" s="206"/>
      <c r="EC134" s="97"/>
    </row>
    <row r="135" spans="1:133" x14ac:dyDescent="0.25">
      <c r="A135" s="204"/>
      <c r="B135" s="1"/>
      <c r="C135" s="97"/>
      <c r="D135" s="205"/>
      <c r="E135" s="206"/>
      <c r="F135" s="205"/>
      <c r="G135" s="205"/>
      <c r="H135" s="205"/>
      <c r="I135" s="205"/>
      <c r="J135" s="205"/>
      <c r="K135" s="205"/>
      <c r="L135" s="205"/>
      <c r="M135" s="205"/>
      <c r="N135" s="206"/>
      <c r="O135" s="206"/>
      <c r="P135" s="206"/>
      <c r="Q135" s="205"/>
      <c r="R135" s="206"/>
      <c r="S135" s="205"/>
      <c r="T135" s="206"/>
      <c r="U135" s="205"/>
      <c r="V135" s="205"/>
      <c r="W135" s="206"/>
      <c r="X135" s="206"/>
      <c r="Y135" s="205"/>
      <c r="Z135" s="206"/>
      <c r="AA135" s="205"/>
      <c r="AB135" s="206"/>
      <c r="AC135" s="206"/>
      <c r="AD135" s="205"/>
      <c r="AE135" s="205"/>
      <c r="AF135" s="205"/>
      <c r="AG135" s="205"/>
      <c r="AH135" s="205"/>
      <c r="AI135" s="205"/>
      <c r="AJ135" s="205"/>
      <c r="AK135" s="206"/>
      <c r="AL135" s="205"/>
      <c r="AM135" s="205"/>
      <c r="AN135" s="205"/>
      <c r="AO135" s="205"/>
      <c r="AP135" s="205"/>
      <c r="AQ135" s="205"/>
      <c r="AR135" s="205"/>
      <c r="AS135" s="206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6"/>
      <c r="BD135" s="206"/>
      <c r="BE135" s="206"/>
      <c r="BF135" s="206"/>
      <c r="BG135" s="206"/>
      <c r="BH135" s="206"/>
      <c r="BI135" s="205"/>
      <c r="BJ135" s="206"/>
      <c r="BK135" s="206"/>
      <c r="BL135" s="206"/>
      <c r="BM135" s="206"/>
      <c r="BN135" s="206"/>
      <c r="BO135" s="206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6"/>
      <c r="CA135" s="205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06"/>
      <c r="CL135" s="206"/>
      <c r="CM135" s="206"/>
      <c r="CN135" s="206"/>
      <c r="CO135" s="206"/>
      <c r="CP135" s="206"/>
      <c r="CQ135" s="206"/>
      <c r="CR135" s="206"/>
      <c r="CS135" s="205"/>
      <c r="CT135" s="206"/>
      <c r="CU135" s="206"/>
      <c r="CV135" s="206"/>
      <c r="CW135" s="206"/>
      <c r="CX135" s="206"/>
      <c r="CY135" s="206"/>
      <c r="CZ135" s="206"/>
      <c r="DA135" s="206"/>
      <c r="DB135" s="206"/>
      <c r="DC135" s="206"/>
      <c r="DD135" s="206"/>
      <c r="DE135" s="206"/>
      <c r="DF135" s="206"/>
      <c r="DG135" s="206"/>
      <c r="DH135" s="206"/>
      <c r="DI135" s="206"/>
      <c r="DJ135" s="206"/>
      <c r="DK135" s="206"/>
      <c r="DL135" s="206"/>
      <c r="DM135" s="206"/>
      <c r="DN135" s="206"/>
      <c r="DO135" s="206"/>
      <c r="DP135" s="206"/>
      <c r="DQ135" s="206"/>
      <c r="DR135" s="206"/>
      <c r="DS135" s="206"/>
      <c r="DT135" s="206"/>
      <c r="DU135" s="206"/>
      <c r="DV135" s="206"/>
      <c r="DW135" s="206"/>
      <c r="DX135" s="206"/>
      <c r="DY135" s="206"/>
      <c r="DZ135" s="206"/>
      <c r="EA135" s="206"/>
      <c r="EB135" s="206"/>
      <c r="EC135" s="97"/>
    </row>
    <row r="136" spans="1:133" x14ac:dyDescent="0.25">
      <c r="A136" s="204"/>
      <c r="B136" s="1"/>
      <c r="C136" s="97"/>
      <c r="D136" s="205"/>
      <c r="E136" s="206"/>
      <c r="F136" s="205"/>
      <c r="G136" s="205"/>
      <c r="H136" s="205"/>
      <c r="I136" s="205"/>
      <c r="J136" s="205"/>
      <c r="K136" s="205"/>
      <c r="L136" s="205"/>
      <c r="M136" s="205"/>
      <c r="N136" s="206"/>
      <c r="O136" s="206"/>
      <c r="P136" s="206"/>
      <c r="Q136" s="205"/>
      <c r="R136" s="206"/>
      <c r="S136" s="205"/>
      <c r="T136" s="206"/>
      <c r="U136" s="205"/>
      <c r="V136" s="205"/>
      <c r="W136" s="206"/>
      <c r="X136" s="206"/>
      <c r="Y136" s="205"/>
      <c r="Z136" s="206"/>
      <c r="AA136" s="205"/>
      <c r="AB136" s="206"/>
      <c r="AC136" s="206"/>
      <c r="AD136" s="205"/>
      <c r="AE136" s="205"/>
      <c r="AF136" s="205"/>
      <c r="AG136" s="205"/>
      <c r="AH136" s="205"/>
      <c r="AI136" s="205"/>
      <c r="AJ136" s="205"/>
      <c r="AK136" s="206"/>
      <c r="AL136" s="205"/>
      <c r="AM136" s="205"/>
      <c r="AN136" s="205"/>
      <c r="AO136" s="205"/>
      <c r="AP136" s="205"/>
      <c r="AQ136" s="205"/>
      <c r="AR136" s="205"/>
      <c r="AS136" s="206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6"/>
      <c r="BD136" s="206"/>
      <c r="BE136" s="206"/>
      <c r="BF136" s="206"/>
      <c r="BG136" s="206"/>
      <c r="BH136" s="206"/>
      <c r="BI136" s="205"/>
      <c r="BJ136" s="206"/>
      <c r="BK136" s="206"/>
      <c r="BL136" s="206"/>
      <c r="BM136" s="206"/>
      <c r="BN136" s="206"/>
      <c r="BO136" s="206"/>
      <c r="BP136" s="206"/>
      <c r="BQ136" s="206"/>
      <c r="BR136" s="206"/>
      <c r="BS136" s="206"/>
      <c r="BT136" s="206"/>
      <c r="BU136" s="206"/>
      <c r="BV136" s="206"/>
      <c r="BW136" s="206"/>
      <c r="BX136" s="206"/>
      <c r="BY136" s="206"/>
      <c r="BZ136" s="206"/>
      <c r="CA136" s="205"/>
      <c r="CB136" s="206"/>
      <c r="CC136" s="206"/>
      <c r="CD136" s="206"/>
      <c r="CE136" s="206"/>
      <c r="CF136" s="206"/>
      <c r="CG136" s="206"/>
      <c r="CH136" s="206"/>
      <c r="CI136" s="206"/>
      <c r="CJ136" s="206"/>
      <c r="CK136" s="206"/>
      <c r="CL136" s="206"/>
      <c r="CM136" s="206"/>
      <c r="CN136" s="206"/>
      <c r="CO136" s="206"/>
      <c r="CP136" s="206"/>
      <c r="CQ136" s="206"/>
      <c r="CR136" s="206"/>
      <c r="CS136" s="205"/>
      <c r="CT136" s="206"/>
      <c r="CU136" s="206"/>
      <c r="CV136" s="206"/>
      <c r="CW136" s="206"/>
      <c r="CX136" s="206"/>
      <c r="CY136" s="206"/>
      <c r="CZ136" s="206"/>
      <c r="DA136" s="206"/>
      <c r="DB136" s="206"/>
      <c r="DC136" s="206"/>
      <c r="DD136" s="206"/>
      <c r="DE136" s="206"/>
      <c r="DF136" s="206"/>
      <c r="DG136" s="206"/>
      <c r="DH136" s="206"/>
      <c r="DI136" s="206"/>
      <c r="DJ136" s="206"/>
      <c r="DK136" s="206"/>
      <c r="DL136" s="206"/>
      <c r="DM136" s="206"/>
      <c r="DN136" s="206"/>
      <c r="DO136" s="206"/>
      <c r="DP136" s="206"/>
      <c r="DQ136" s="206"/>
      <c r="DR136" s="206"/>
      <c r="DS136" s="206"/>
      <c r="DT136" s="206"/>
      <c r="DU136" s="206"/>
      <c r="DV136" s="206"/>
      <c r="DW136" s="206"/>
      <c r="DX136" s="206"/>
      <c r="DY136" s="206"/>
      <c r="DZ136" s="206"/>
      <c r="EA136" s="206"/>
      <c r="EB136" s="206"/>
      <c r="EC136" s="97"/>
    </row>
    <row r="137" spans="1:133" x14ac:dyDescent="0.25">
      <c r="A137" s="204"/>
      <c r="B137" s="1"/>
      <c r="C137" s="97"/>
      <c r="D137" s="205"/>
      <c r="E137" s="206"/>
      <c r="F137" s="205"/>
      <c r="G137" s="205"/>
      <c r="H137" s="205"/>
      <c r="I137" s="205"/>
      <c r="J137" s="205"/>
      <c r="K137" s="205"/>
      <c r="L137" s="205"/>
      <c r="M137" s="205"/>
      <c r="N137" s="206"/>
      <c r="O137" s="206"/>
      <c r="P137" s="206"/>
      <c r="Q137" s="205"/>
      <c r="R137" s="206"/>
      <c r="S137" s="205"/>
      <c r="T137" s="206"/>
      <c r="U137" s="205"/>
      <c r="V137" s="205"/>
      <c r="W137" s="206"/>
      <c r="X137" s="206"/>
      <c r="Y137" s="205"/>
      <c r="Z137" s="206"/>
      <c r="AA137" s="205"/>
      <c r="AB137" s="206"/>
      <c r="AC137" s="206"/>
      <c r="AD137" s="205"/>
      <c r="AE137" s="205"/>
      <c r="AF137" s="205"/>
      <c r="AG137" s="205"/>
      <c r="AH137" s="205"/>
      <c r="AI137" s="205"/>
      <c r="AJ137" s="205"/>
      <c r="AK137" s="206"/>
      <c r="AL137" s="205"/>
      <c r="AM137" s="205"/>
      <c r="AN137" s="205"/>
      <c r="AO137" s="205"/>
      <c r="AP137" s="205"/>
      <c r="AQ137" s="205"/>
      <c r="AR137" s="205"/>
      <c r="AS137" s="206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6"/>
      <c r="BD137" s="206"/>
      <c r="BE137" s="206"/>
      <c r="BF137" s="206"/>
      <c r="BG137" s="206"/>
      <c r="BH137" s="206"/>
      <c r="BI137" s="205"/>
      <c r="BJ137" s="206"/>
      <c r="BK137" s="206"/>
      <c r="BL137" s="206"/>
      <c r="BM137" s="206"/>
      <c r="BN137" s="206"/>
      <c r="BO137" s="206"/>
      <c r="BP137" s="206"/>
      <c r="BQ137" s="206"/>
      <c r="BR137" s="206"/>
      <c r="BS137" s="206"/>
      <c r="BT137" s="206"/>
      <c r="BU137" s="206"/>
      <c r="BV137" s="206"/>
      <c r="BW137" s="206"/>
      <c r="BX137" s="206"/>
      <c r="BY137" s="206"/>
      <c r="BZ137" s="206"/>
      <c r="CA137" s="205"/>
      <c r="CB137" s="206"/>
      <c r="CC137" s="206"/>
      <c r="CD137" s="206"/>
      <c r="CE137" s="206"/>
      <c r="CF137" s="206"/>
      <c r="CG137" s="206"/>
      <c r="CH137" s="206"/>
      <c r="CI137" s="206"/>
      <c r="CJ137" s="206"/>
      <c r="CK137" s="206"/>
      <c r="CL137" s="206"/>
      <c r="CM137" s="206"/>
      <c r="CN137" s="206"/>
      <c r="CO137" s="206"/>
      <c r="CP137" s="206"/>
      <c r="CQ137" s="206"/>
      <c r="CR137" s="206"/>
      <c r="CS137" s="205"/>
      <c r="CT137" s="206"/>
      <c r="CU137" s="206"/>
      <c r="CV137" s="206"/>
      <c r="CW137" s="206"/>
      <c r="CX137" s="206"/>
      <c r="CY137" s="206"/>
      <c r="CZ137" s="206"/>
      <c r="DA137" s="206"/>
      <c r="DB137" s="206"/>
      <c r="DC137" s="206"/>
      <c r="DD137" s="206"/>
      <c r="DE137" s="206"/>
      <c r="DF137" s="206"/>
      <c r="DG137" s="206"/>
      <c r="DH137" s="206"/>
      <c r="DI137" s="206"/>
      <c r="DJ137" s="206"/>
      <c r="DK137" s="206"/>
      <c r="DL137" s="206"/>
      <c r="DM137" s="206"/>
      <c r="DN137" s="206"/>
      <c r="DO137" s="206"/>
      <c r="DP137" s="206"/>
      <c r="DQ137" s="206"/>
      <c r="DR137" s="206"/>
      <c r="DS137" s="206"/>
      <c r="DT137" s="206"/>
      <c r="DU137" s="206"/>
      <c r="DV137" s="206"/>
      <c r="DW137" s="206"/>
      <c r="DX137" s="206"/>
      <c r="DY137" s="206"/>
      <c r="DZ137" s="206"/>
      <c r="EA137" s="206"/>
      <c r="EB137" s="206"/>
      <c r="EC137" s="97"/>
    </row>
    <row r="138" spans="1:133" x14ac:dyDescent="0.25">
      <c r="A138" s="204"/>
      <c r="B138" s="1"/>
      <c r="C138" s="97"/>
      <c r="D138" s="205"/>
      <c r="E138" s="206"/>
      <c r="F138" s="205"/>
      <c r="G138" s="205"/>
      <c r="H138" s="205"/>
      <c r="I138" s="205"/>
      <c r="J138" s="205"/>
      <c r="K138" s="205"/>
      <c r="L138" s="205"/>
      <c r="M138" s="205"/>
      <c r="N138" s="206"/>
      <c r="O138" s="206"/>
      <c r="P138" s="206"/>
      <c r="Q138" s="205"/>
      <c r="R138" s="206"/>
      <c r="S138" s="205"/>
      <c r="T138" s="206"/>
      <c r="U138" s="205"/>
      <c r="V138" s="205"/>
      <c r="W138" s="206"/>
      <c r="X138" s="206"/>
      <c r="Y138" s="205"/>
      <c r="Z138" s="206"/>
      <c r="AA138" s="205"/>
      <c r="AB138" s="206"/>
      <c r="AC138" s="206"/>
      <c r="AD138" s="205"/>
      <c r="AE138" s="205"/>
      <c r="AF138" s="205"/>
      <c r="AG138" s="205"/>
      <c r="AH138" s="205"/>
      <c r="AI138" s="205"/>
      <c r="AJ138" s="205"/>
      <c r="AK138" s="206"/>
      <c r="AL138" s="205"/>
      <c r="AM138" s="205"/>
      <c r="AN138" s="205"/>
      <c r="AO138" s="205"/>
      <c r="AP138" s="205"/>
      <c r="AQ138" s="205"/>
      <c r="AR138" s="205"/>
      <c r="AS138" s="206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6"/>
      <c r="BD138" s="206"/>
      <c r="BE138" s="206"/>
      <c r="BF138" s="206"/>
      <c r="BG138" s="206"/>
      <c r="BH138" s="206"/>
      <c r="BI138" s="205"/>
      <c r="BJ138" s="206"/>
      <c r="BK138" s="206"/>
      <c r="BL138" s="206"/>
      <c r="BM138" s="206"/>
      <c r="BN138" s="206"/>
      <c r="BO138" s="206"/>
      <c r="BP138" s="206"/>
      <c r="BQ138" s="206"/>
      <c r="BR138" s="206"/>
      <c r="BS138" s="206"/>
      <c r="BT138" s="206"/>
      <c r="BU138" s="206"/>
      <c r="BV138" s="206"/>
      <c r="BW138" s="206"/>
      <c r="BX138" s="206"/>
      <c r="BY138" s="206"/>
      <c r="BZ138" s="206"/>
      <c r="CA138" s="205"/>
      <c r="CB138" s="206"/>
      <c r="CC138" s="206"/>
      <c r="CD138" s="206"/>
      <c r="CE138" s="206"/>
      <c r="CF138" s="206"/>
      <c r="CG138" s="206"/>
      <c r="CH138" s="206"/>
      <c r="CI138" s="206"/>
      <c r="CJ138" s="206"/>
      <c r="CK138" s="206"/>
      <c r="CL138" s="206"/>
      <c r="CM138" s="206"/>
      <c r="CN138" s="206"/>
      <c r="CO138" s="206"/>
      <c r="CP138" s="206"/>
      <c r="CQ138" s="206"/>
      <c r="CR138" s="206"/>
      <c r="CS138" s="205"/>
      <c r="CT138" s="206"/>
      <c r="CU138" s="206"/>
      <c r="CV138" s="206"/>
      <c r="CW138" s="206"/>
      <c r="CX138" s="206"/>
      <c r="CY138" s="206"/>
      <c r="CZ138" s="206"/>
      <c r="DA138" s="206"/>
      <c r="DB138" s="206"/>
      <c r="DC138" s="206"/>
      <c r="DD138" s="206"/>
      <c r="DE138" s="206"/>
      <c r="DF138" s="206"/>
      <c r="DG138" s="206"/>
      <c r="DH138" s="206"/>
      <c r="DI138" s="206"/>
      <c r="DJ138" s="206"/>
      <c r="DK138" s="206"/>
      <c r="DL138" s="206"/>
      <c r="DM138" s="206"/>
      <c r="DN138" s="206"/>
      <c r="DO138" s="206"/>
      <c r="DP138" s="206"/>
      <c r="DQ138" s="206"/>
      <c r="DR138" s="206"/>
      <c r="DS138" s="206"/>
      <c r="DT138" s="206"/>
      <c r="DU138" s="206"/>
      <c r="DV138" s="206"/>
      <c r="DW138" s="206"/>
      <c r="DX138" s="206"/>
      <c r="DY138" s="206"/>
      <c r="DZ138" s="206"/>
      <c r="EA138" s="206"/>
      <c r="EB138" s="206"/>
      <c r="EC138" s="97"/>
    </row>
    <row r="139" spans="1:133" x14ac:dyDescent="0.25">
      <c r="A139" s="204"/>
      <c r="B139" s="1"/>
      <c r="C139" s="97"/>
      <c r="D139" s="205"/>
      <c r="E139" s="206"/>
      <c r="F139" s="205"/>
      <c r="G139" s="205"/>
      <c r="H139" s="205"/>
      <c r="I139" s="205"/>
      <c r="J139" s="205"/>
      <c r="K139" s="205"/>
      <c r="L139" s="205"/>
      <c r="M139" s="205"/>
      <c r="N139" s="206"/>
      <c r="O139" s="206"/>
      <c r="P139" s="206"/>
      <c r="Q139" s="205"/>
      <c r="R139" s="206"/>
      <c r="S139" s="205"/>
      <c r="T139" s="206"/>
      <c r="U139" s="205"/>
      <c r="V139" s="205"/>
      <c r="W139" s="206"/>
      <c r="X139" s="206"/>
      <c r="Y139" s="205"/>
      <c r="Z139" s="206"/>
      <c r="AA139" s="205"/>
      <c r="AB139" s="206"/>
      <c r="AC139" s="206"/>
      <c r="AD139" s="205"/>
      <c r="AE139" s="205"/>
      <c r="AF139" s="205"/>
      <c r="AG139" s="205"/>
      <c r="AH139" s="205"/>
      <c r="AI139" s="205"/>
      <c r="AJ139" s="205"/>
      <c r="AK139" s="206"/>
      <c r="AL139" s="205"/>
      <c r="AM139" s="205"/>
      <c r="AN139" s="205"/>
      <c r="AO139" s="205"/>
      <c r="AP139" s="205"/>
      <c r="AQ139" s="205"/>
      <c r="AR139" s="205"/>
      <c r="AS139" s="206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6"/>
      <c r="BD139" s="206"/>
      <c r="BE139" s="206"/>
      <c r="BF139" s="206"/>
      <c r="BG139" s="206"/>
      <c r="BH139" s="206"/>
      <c r="BI139" s="205"/>
      <c r="BJ139" s="206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5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  <c r="CS139" s="205"/>
      <c r="CT139" s="206"/>
      <c r="CU139" s="206"/>
      <c r="CV139" s="206"/>
      <c r="CW139" s="206"/>
      <c r="CX139" s="206"/>
      <c r="CY139" s="206"/>
      <c r="CZ139" s="206"/>
      <c r="DA139" s="206"/>
      <c r="DB139" s="206"/>
      <c r="DC139" s="206"/>
      <c r="DD139" s="206"/>
      <c r="DE139" s="206"/>
      <c r="DF139" s="206"/>
      <c r="DG139" s="206"/>
      <c r="DH139" s="206"/>
      <c r="DI139" s="206"/>
      <c r="DJ139" s="206"/>
      <c r="DK139" s="206"/>
      <c r="DL139" s="206"/>
      <c r="DM139" s="206"/>
      <c r="DN139" s="206"/>
      <c r="DO139" s="206"/>
      <c r="DP139" s="206"/>
      <c r="DQ139" s="206"/>
      <c r="DR139" s="206"/>
      <c r="DS139" s="206"/>
      <c r="DT139" s="206"/>
      <c r="DU139" s="206"/>
      <c r="DV139" s="206"/>
      <c r="DW139" s="206"/>
      <c r="DX139" s="206"/>
      <c r="DY139" s="206"/>
      <c r="DZ139" s="206"/>
      <c r="EA139" s="206"/>
      <c r="EB139" s="206"/>
      <c r="EC139" s="97"/>
    </row>
    <row r="140" spans="1:133" x14ac:dyDescent="0.25">
      <c r="A140" s="204"/>
      <c r="B140" s="1"/>
      <c r="C140" s="97"/>
      <c r="D140" s="205"/>
      <c r="E140" s="206"/>
      <c r="F140" s="205"/>
      <c r="G140" s="205"/>
      <c r="H140" s="205"/>
      <c r="I140" s="205"/>
      <c r="J140" s="205"/>
      <c r="K140" s="205"/>
      <c r="L140" s="205"/>
      <c r="M140" s="205"/>
      <c r="N140" s="206"/>
      <c r="O140" s="206"/>
      <c r="P140" s="206"/>
      <c r="Q140" s="205"/>
      <c r="R140" s="206"/>
      <c r="S140" s="205"/>
      <c r="T140" s="206"/>
      <c r="U140" s="205"/>
      <c r="V140" s="205"/>
      <c r="W140" s="206"/>
      <c r="X140" s="206"/>
      <c r="Y140" s="205"/>
      <c r="Z140" s="206"/>
      <c r="AA140" s="205"/>
      <c r="AB140" s="206"/>
      <c r="AC140" s="206"/>
      <c r="AD140" s="205"/>
      <c r="AE140" s="205"/>
      <c r="AF140" s="205"/>
      <c r="AG140" s="205"/>
      <c r="AH140" s="205"/>
      <c r="AI140" s="205"/>
      <c r="AJ140" s="205"/>
      <c r="AK140" s="206"/>
      <c r="AL140" s="205"/>
      <c r="AM140" s="205"/>
      <c r="AN140" s="205"/>
      <c r="AO140" s="205"/>
      <c r="AP140" s="205"/>
      <c r="AQ140" s="205"/>
      <c r="AR140" s="205"/>
      <c r="AS140" s="206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6"/>
      <c r="BD140" s="206"/>
      <c r="BE140" s="206"/>
      <c r="BF140" s="206"/>
      <c r="BG140" s="206"/>
      <c r="BH140" s="206"/>
      <c r="BI140" s="205"/>
      <c r="BJ140" s="206"/>
      <c r="BK140" s="206"/>
      <c r="BL140" s="206"/>
      <c r="BM140" s="206"/>
      <c r="BN140" s="206"/>
      <c r="BO140" s="206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6"/>
      <c r="CA140" s="205"/>
      <c r="CB140" s="206"/>
      <c r="CC140" s="206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6"/>
      <c r="CO140" s="206"/>
      <c r="CP140" s="206"/>
      <c r="CQ140" s="206"/>
      <c r="CR140" s="206"/>
      <c r="CS140" s="205"/>
      <c r="CT140" s="206"/>
      <c r="CU140" s="206"/>
      <c r="CV140" s="206"/>
      <c r="CW140" s="206"/>
      <c r="CX140" s="206"/>
      <c r="CY140" s="206"/>
      <c r="CZ140" s="206"/>
      <c r="DA140" s="206"/>
      <c r="DB140" s="206"/>
      <c r="DC140" s="206"/>
      <c r="DD140" s="206"/>
      <c r="DE140" s="206"/>
      <c r="DF140" s="206"/>
      <c r="DG140" s="206"/>
      <c r="DH140" s="206"/>
      <c r="DI140" s="206"/>
      <c r="DJ140" s="206"/>
      <c r="DK140" s="206"/>
      <c r="DL140" s="206"/>
      <c r="DM140" s="206"/>
      <c r="DN140" s="206"/>
      <c r="DO140" s="206"/>
      <c r="DP140" s="206"/>
      <c r="DQ140" s="206"/>
      <c r="DR140" s="206"/>
      <c r="DS140" s="206"/>
      <c r="DT140" s="206"/>
      <c r="DU140" s="206"/>
      <c r="DV140" s="206"/>
      <c r="DW140" s="206"/>
      <c r="DX140" s="206"/>
      <c r="DY140" s="206"/>
      <c r="DZ140" s="206"/>
      <c r="EA140" s="206"/>
      <c r="EB140" s="206"/>
      <c r="EC140" s="97"/>
    </row>
    <row r="141" spans="1:133" x14ac:dyDescent="0.25">
      <c r="A141" s="204"/>
      <c r="B141" s="1"/>
      <c r="C141" s="97"/>
      <c r="D141" s="205"/>
      <c r="E141" s="206"/>
      <c r="F141" s="205"/>
      <c r="G141" s="205"/>
      <c r="H141" s="205"/>
      <c r="I141" s="205"/>
      <c r="J141" s="205"/>
      <c r="K141" s="205"/>
      <c r="L141" s="205"/>
      <c r="M141" s="205"/>
      <c r="N141" s="206"/>
      <c r="O141" s="206"/>
      <c r="P141" s="206"/>
      <c r="Q141" s="205"/>
      <c r="R141" s="206"/>
      <c r="S141" s="205"/>
      <c r="T141" s="206"/>
      <c r="U141" s="205"/>
      <c r="V141" s="205"/>
      <c r="W141" s="206"/>
      <c r="X141" s="206"/>
      <c r="Y141" s="205"/>
      <c r="Z141" s="206"/>
      <c r="AA141" s="205"/>
      <c r="AB141" s="206"/>
      <c r="AC141" s="206"/>
      <c r="AD141" s="205"/>
      <c r="AE141" s="205"/>
      <c r="AF141" s="205"/>
      <c r="AG141" s="205"/>
      <c r="AH141" s="205"/>
      <c r="AI141" s="205"/>
      <c r="AJ141" s="205"/>
      <c r="AK141" s="206"/>
      <c r="AL141" s="205"/>
      <c r="AM141" s="205"/>
      <c r="AN141" s="205"/>
      <c r="AO141" s="205"/>
      <c r="AP141" s="205"/>
      <c r="AQ141" s="205"/>
      <c r="AR141" s="205"/>
      <c r="AS141" s="206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6"/>
      <c r="BD141" s="206"/>
      <c r="BE141" s="206"/>
      <c r="BF141" s="206"/>
      <c r="BG141" s="206"/>
      <c r="BH141" s="206"/>
      <c r="BI141" s="205"/>
      <c r="BJ141" s="206"/>
      <c r="BK141" s="206"/>
      <c r="BL141" s="206"/>
      <c r="BM141" s="206"/>
      <c r="BN141" s="206"/>
      <c r="BO141" s="206"/>
      <c r="BP141" s="206"/>
      <c r="BQ141" s="206"/>
      <c r="BR141" s="206"/>
      <c r="BS141" s="206"/>
      <c r="BT141" s="206"/>
      <c r="BU141" s="206"/>
      <c r="BV141" s="206"/>
      <c r="BW141" s="206"/>
      <c r="BX141" s="206"/>
      <c r="BY141" s="206"/>
      <c r="BZ141" s="206"/>
      <c r="CA141" s="205"/>
      <c r="CB141" s="206"/>
      <c r="CC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205"/>
      <c r="CT141" s="206"/>
      <c r="CU141" s="206"/>
      <c r="CV141" s="206"/>
      <c r="CW141" s="206"/>
      <c r="CX141" s="206"/>
      <c r="CY141" s="206"/>
      <c r="CZ141" s="206"/>
      <c r="DA141" s="206"/>
      <c r="DB141" s="206"/>
      <c r="DC141" s="206"/>
      <c r="DD141" s="206"/>
      <c r="DE141" s="206"/>
      <c r="DF141" s="206"/>
      <c r="DG141" s="206"/>
      <c r="DH141" s="206"/>
      <c r="DI141" s="206"/>
      <c r="DJ141" s="206"/>
      <c r="DK141" s="206"/>
      <c r="DL141" s="206"/>
      <c r="DM141" s="206"/>
      <c r="DN141" s="206"/>
      <c r="DO141" s="206"/>
      <c r="DP141" s="206"/>
      <c r="DQ141" s="206"/>
      <c r="DR141" s="206"/>
      <c r="DS141" s="206"/>
      <c r="DT141" s="206"/>
      <c r="DU141" s="206"/>
      <c r="DV141" s="206"/>
      <c r="DW141" s="206"/>
      <c r="DX141" s="206"/>
      <c r="DY141" s="206"/>
      <c r="DZ141" s="206"/>
      <c r="EA141" s="206"/>
      <c r="EB141" s="206"/>
      <c r="EC141" s="97"/>
    </row>
    <row r="142" spans="1:133" x14ac:dyDescent="0.25">
      <c r="A142" s="204"/>
      <c r="B142" s="1"/>
      <c r="C142" s="97"/>
      <c r="D142" s="205"/>
      <c r="E142" s="206"/>
      <c r="F142" s="205"/>
      <c r="G142" s="205"/>
      <c r="H142" s="205"/>
      <c r="I142" s="205"/>
      <c r="J142" s="205"/>
      <c r="K142" s="205"/>
      <c r="L142" s="205"/>
      <c r="M142" s="205"/>
      <c r="N142" s="206"/>
      <c r="O142" s="206"/>
      <c r="P142" s="206"/>
      <c r="Q142" s="205"/>
      <c r="R142" s="206"/>
      <c r="S142" s="205"/>
      <c r="T142" s="206"/>
      <c r="U142" s="205"/>
      <c r="V142" s="205"/>
      <c r="W142" s="206"/>
      <c r="X142" s="206"/>
      <c r="Y142" s="205"/>
      <c r="Z142" s="206"/>
      <c r="AA142" s="205"/>
      <c r="AB142" s="206"/>
      <c r="AC142" s="206"/>
      <c r="AD142" s="205"/>
      <c r="AE142" s="205"/>
      <c r="AF142" s="205"/>
      <c r="AG142" s="205"/>
      <c r="AH142" s="205"/>
      <c r="AI142" s="205"/>
      <c r="AJ142" s="205"/>
      <c r="AK142" s="206"/>
      <c r="AL142" s="205"/>
      <c r="AM142" s="205"/>
      <c r="AN142" s="205"/>
      <c r="AO142" s="205"/>
      <c r="AP142" s="205"/>
      <c r="AQ142" s="205"/>
      <c r="AR142" s="205"/>
      <c r="AS142" s="206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6"/>
      <c r="BD142" s="206"/>
      <c r="BE142" s="206"/>
      <c r="BF142" s="206"/>
      <c r="BG142" s="206"/>
      <c r="BH142" s="206"/>
      <c r="BI142" s="205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5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5"/>
      <c r="CT142" s="206"/>
      <c r="CU142" s="206"/>
      <c r="CV142" s="206"/>
      <c r="CW142" s="206"/>
      <c r="CX142" s="206"/>
      <c r="CY142" s="206"/>
      <c r="CZ142" s="206"/>
      <c r="DA142" s="206"/>
      <c r="DB142" s="206"/>
      <c r="DC142" s="206"/>
      <c r="DD142" s="206"/>
      <c r="DE142" s="206"/>
      <c r="DF142" s="206"/>
      <c r="DG142" s="206"/>
      <c r="DH142" s="206"/>
      <c r="DI142" s="206"/>
      <c r="DJ142" s="206"/>
      <c r="DK142" s="206"/>
      <c r="DL142" s="206"/>
      <c r="DM142" s="206"/>
      <c r="DN142" s="206"/>
      <c r="DO142" s="206"/>
      <c r="DP142" s="206"/>
      <c r="DQ142" s="206"/>
      <c r="DR142" s="206"/>
      <c r="DS142" s="206"/>
      <c r="DT142" s="206"/>
      <c r="DU142" s="206"/>
      <c r="DV142" s="206"/>
      <c r="DW142" s="206"/>
      <c r="DX142" s="206"/>
      <c r="DY142" s="206"/>
      <c r="DZ142" s="206"/>
      <c r="EA142" s="206"/>
      <c r="EB142" s="206"/>
      <c r="EC142" s="97"/>
    </row>
    <row r="143" spans="1:133" x14ac:dyDescent="0.25">
      <c r="A143" s="204"/>
      <c r="B143" s="1"/>
      <c r="C143" s="97"/>
      <c r="D143" s="205"/>
      <c r="E143" s="206"/>
      <c r="F143" s="205"/>
      <c r="G143" s="205"/>
      <c r="H143" s="205"/>
      <c r="I143" s="205"/>
      <c r="J143" s="205"/>
      <c r="K143" s="205"/>
      <c r="L143" s="205"/>
      <c r="M143" s="205"/>
      <c r="N143" s="206"/>
      <c r="O143" s="206"/>
      <c r="P143" s="206"/>
      <c r="Q143" s="205"/>
      <c r="R143" s="206"/>
      <c r="S143" s="205"/>
      <c r="T143" s="206"/>
      <c r="U143" s="205"/>
      <c r="V143" s="205"/>
      <c r="W143" s="206"/>
      <c r="X143" s="206"/>
      <c r="Y143" s="205"/>
      <c r="Z143" s="206"/>
      <c r="AA143" s="205"/>
      <c r="AB143" s="206"/>
      <c r="AC143" s="206"/>
      <c r="AD143" s="205"/>
      <c r="AE143" s="205"/>
      <c r="AF143" s="205"/>
      <c r="AG143" s="205"/>
      <c r="AH143" s="205"/>
      <c r="AI143" s="205"/>
      <c r="AJ143" s="205"/>
      <c r="AK143" s="206"/>
      <c r="AL143" s="205"/>
      <c r="AM143" s="205"/>
      <c r="AN143" s="205"/>
      <c r="AO143" s="205"/>
      <c r="AP143" s="205"/>
      <c r="AQ143" s="205"/>
      <c r="AR143" s="205"/>
      <c r="AS143" s="206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6"/>
      <c r="BD143" s="206"/>
      <c r="BE143" s="206"/>
      <c r="BF143" s="206"/>
      <c r="BG143" s="206"/>
      <c r="BH143" s="206"/>
      <c r="BI143" s="205"/>
      <c r="BJ143" s="206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6"/>
      <c r="CA143" s="205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  <c r="CS143" s="205"/>
      <c r="CT143" s="206"/>
      <c r="CU143" s="206"/>
      <c r="CV143" s="206"/>
      <c r="CW143" s="206"/>
      <c r="CX143" s="206"/>
      <c r="CY143" s="206"/>
      <c r="CZ143" s="206"/>
      <c r="DA143" s="206"/>
      <c r="DB143" s="206"/>
      <c r="DC143" s="206"/>
      <c r="DD143" s="206"/>
      <c r="DE143" s="206"/>
      <c r="DF143" s="206"/>
      <c r="DG143" s="206"/>
      <c r="DH143" s="206"/>
      <c r="DI143" s="206"/>
      <c r="DJ143" s="206"/>
      <c r="DK143" s="206"/>
      <c r="DL143" s="206"/>
      <c r="DM143" s="206"/>
      <c r="DN143" s="206"/>
      <c r="DO143" s="206"/>
      <c r="DP143" s="206"/>
      <c r="DQ143" s="206"/>
      <c r="DR143" s="206"/>
      <c r="DS143" s="206"/>
      <c r="DT143" s="206"/>
      <c r="DU143" s="206"/>
      <c r="DV143" s="206"/>
      <c r="DW143" s="206"/>
      <c r="DX143" s="206"/>
      <c r="DY143" s="206"/>
      <c r="DZ143" s="206"/>
      <c r="EA143" s="206"/>
      <c r="EB143" s="206"/>
      <c r="EC143" s="97"/>
    </row>
    <row r="144" spans="1:133" x14ac:dyDescent="0.25">
      <c r="A144" s="204"/>
      <c r="B144" s="1"/>
      <c r="C144" s="97"/>
      <c r="D144" s="205"/>
      <c r="E144" s="206"/>
      <c r="F144" s="205"/>
      <c r="G144" s="205"/>
      <c r="H144" s="205"/>
      <c r="I144" s="205"/>
      <c r="J144" s="205"/>
      <c r="K144" s="205"/>
      <c r="L144" s="205"/>
      <c r="M144" s="205"/>
      <c r="N144" s="206"/>
      <c r="O144" s="206"/>
      <c r="P144" s="206"/>
      <c r="Q144" s="205"/>
      <c r="R144" s="206"/>
      <c r="S144" s="205"/>
      <c r="T144" s="206"/>
      <c r="U144" s="205"/>
      <c r="V144" s="205"/>
      <c r="W144" s="206"/>
      <c r="X144" s="206"/>
      <c r="Y144" s="205"/>
      <c r="Z144" s="206"/>
      <c r="AA144" s="205"/>
      <c r="AB144" s="206"/>
      <c r="AC144" s="206"/>
      <c r="AD144" s="205"/>
      <c r="AE144" s="205"/>
      <c r="AF144" s="205"/>
      <c r="AG144" s="205"/>
      <c r="AH144" s="205"/>
      <c r="AI144" s="205"/>
      <c r="AJ144" s="205"/>
      <c r="AK144" s="206"/>
      <c r="AL144" s="205"/>
      <c r="AM144" s="205"/>
      <c r="AN144" s="205"/>
      <c r="AO144" s="205"/>
      <c r="AP144" s="205"/>
      <c r="AQ144" s="205"/>
      <c r="AR144" s="205"/>
      <c r="AS144" s="206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6"/>
      <c r="BD144" s="206"/>
      <c r="BE144" s="206"/>
      <c r="BF144" s="206"/>
      <c r="BG144" s="206"/>
      <c r="BH144" s="206"/>
      <c r="BI144" s="205"/>
      <c r="BJ144" s="206"/>
      <c r="BK144" s="206"/>
      <c r="BL144" s="206"/>
      <c r="BM144" s="206"/>
      <c r="BN144" s="206"/>
      <c r="BO144" s="206"/>
      <c r="BP144" s="206"/>
      <c r="BQ144" s="206"/>
      <c r="BR144" s="206"/>
      <c r="BS144" s="206"/>
      <c r="BT144" s="206"/>
      <c r="BU144" s="206"/>
      <c r="BV144" s="206"/>
      <c r="BW144" s="206"/>
      <c r="BX144" s="206"/>
      <c r="BY144" s="206"/>
      <c r="BZ144" s="206"/>
      <c r="CA144" s="205"/>
      <c r="CB144" s="206"/>
      <c r="CC144" s="206"/>
      <c r="CD144" s="206"/>
      <c r="CE144" s="206"/>
      <c r="CF144" s="206"/>
      <c r="CG144" s="206"/>
      <c r="CH144" s="206"/>
      <c r="CI144" s="206"/>
      <c r="CJ144" s="206"/>
      <c r="CK144" s="206"/>
      <c r="CL144" s="206"/>
      <c r="CM144" s="206"/>
      <c r="CN144" s="206"/>
      <c r="CO144" s="206"/>
      <c r="CP144" s="206"/>
      <c r="CQ144" s="206"/>
      <c r="CR144" s="206"/>
      <c r="CS144" s="205"/>
      <c r="CT144" s="206"/>
      <c r="CU144" s="206"/>
      <c r="CV144" s="206"/>
      <c r="CW144" s="206"/>
      <c r="CX144" s="206"/>
      <c r="CY144" s="206"/>
      <c r="CZ144" s="206"/>
      <c r="DA144" s="206"/>
      <c r="DB144" s="206"/>
      <c r="DC144" s="206"/>
      <c r="DD144" s="206"/>
      <c r="DE144" s="206"/>
      <c r="DF144" s="206"/>
      <c r="DG144" s="206"/>
      <c r="DH144" s="206"/>
      <c r="DI144" s="206"/>
      <c r="DJ144" s="206"/>
      <c r="DK144" s="206"/>
      <c r="DL144" s="206"/>
      <c r="DM144" s="206"/>
      <c r="DN144" s="206"/>
      <c r="DO144" s="206"/>
      <c r="DP144" s="206"/>
      <c r="DQ144" s="206"/>
      <c r="DR144" s="206"/>
      <c r="DS144" s="206"/>
      <c r="DT144" s="206"/>
      <c r="DU144" s="206"/>
      <c r="DV144" s="206"/>
      <c r="DW144" s="206"/>
      <c r="DX144" s="206"/>
      <c r="DY144" s="206"/>
      <c r="DZ144" s="206"/>
      <c r="EA144" s="206"/>
      <c r="EB144" s="206"/>
      <c r="EC144" s="97"/>
    </row>
    <row r="145" spans="1:133" x14ac:dyDescent="0.25">
      <c r="B145" s="207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  <c r="BI145" s="206"/>
      <c r="BJ145" s="206"/>
      <c r="BK145" s="206"/>
      <c r="BL145" s="206"/>
      <c r="BM145" s="206"/>
      <c r="BN145" s="206"/>
      <c r="BO145" s="206"/>
      <c r="BP145" s="206"/>
      <c r="BQ145" s="206"/>
      <c r="BR145" s="206"/>
      <c r="BS145" s="206"/>
      <c r="BT145" s="206"/>
      <c r="BU145" s="206"/>
      <c r="BV145" s="206"/>
      <c r="BW145" s="206"/>
      <c r="BX145" s="206"/>
      <c r="BY145" s="206"/>
      <c r="BZ145" s="206"/>
      <c r="CA145" s="206"/>
      <c r="CB145" s="206"/>
      <c r="CC145" s="206"/>
      <c r="CD145" s="206"/>
      <c r="CE145" s="206"/>
      <c r="CF145" s="206"/>
      <c r="CG145" s="206"/>
      <c r="CH145" s="206"/>
      <c r="CI145" s="206"/>
      <c r="CJ145" s="206"/>
      <c r="CK145" s="206"/>
      <c r="CL145" s="206"/>
      <c r="CM145" s="206"/>
      <c r="CN145" s="206"/>
      <c r="CO145" s="206"/>
      <c r="CP145" s="206"/>
      <c r="CQ145" s="206"/>
      <c r="CR145" s="206"/>
      <c r="CS145" s="206"/>
      <c r="CT145" s="206"/>
      <c r="CU145" s="206"/>
      <c r="CV145" s="206"/>
      <c r="CW145" s="206"/>
      <c r="CX145" s="206"/>
      <c r="CY145" s="206"/>
      <c r="CZ145" s="206"/>
      <c r="DA145" s="206"/>
      <c r="DB145" s="206"/>
      <c r="DC145" s="206"/>
      <c r="DD145" s="206"/>
      <c r="DE145" s="206"/>
      <c r="DF145" s="206"/>
      <c r="DG145" s="206"/>
      <c r="DH145" s="206"/>
      <c r="DI145" s="206"/>
      <c r="DJ145" s="206"/>
      <c r="DK145" s="206"/>
      <c r="DL145" s="206"/>
      <c r="DM145" s="206"/>
      <c r="DN145" s="206"/>
      <c r="DO145" s="206"/>
      <c r="DP145" s="206"/>
      <c r="DQ145" s="206"/>
      <c r="DR145" s="206"/>
      <c r="DS145" s="206"/>
      <c r="DT145" s="206"/>
      <c r="DU145" s="206"/>
      <c r="DV145" s="206"/>
      <c r="DW145" s="206"/>
      <c r="DX145" s="206"/>
      <c r="DY145" s="206"/>
      <c r="DZ145" s="206"/>
      <c r="EA145" s="206"/>
      <c r="EB145" s="206"/>
      <c r="EC145" s="205"/>
    </row>
    <row r="146" spans="1:133" x14ac:dyDescent="0.25">
      <c r="A146" s="204"/>
      <c r="B146" s="1"/>
      <c r="C146" s="97"/>
      <c r="D146" s="205"/>
      <c r="E146" s="206"/>
      <c r="F146" s="205"/>
      <c r="G146" s="205"/>
      <c r="H146" s="205"/>
      <c r="I146" s="205"/>
      <c r="J146" s="205"/>
      <c r="K146" s="205"/>
      <c r="L146" s="205"/>
      <c r="M146" s="205"/>
      <c r="N146" s="206"/>
      <c r="O146" s="206"/>
      <c r="P146" s="206"/>
      <c r="Q146" s="205"/>
      <c r="R146" s="206"/>
      <c r="S146" s="205"/>
      <c r="T146" s="206"/>
      <c r="U146" s="205"/>
      <c r="V146" s="205"/>
      <c r="W146" s="206"/>
      <c r="X146" s="206"/>
      <c r="Y146" s="205"/>
      <c r="Z146" s="206"/>
      <c r="AA146" s="205"/>
      <c r="AB146" s="206"/>
      <c r="AC146" s="206"/>
      <c r="AD146" s="205"/>
      <c r="AE146" s="205"/>
      <c r="AF146" s="205"/>
      <c r="AG146" s="205"/>
      <c r="AH146" s="205"/>
      <c r="AI146" s="205"/>
      <c r="AJ146" s="205"/>
      <c r="AK146" s="206"/>
      <c r="AL146" s="205"/>
      <c r="AM146" s="205"/>
      <c r="AN146" s="205"/>
      <c r="AO146" s="205"/>
      <c r="AP146" s="205"/>
      <c r="AQ146" s="205"/>
      <c r="AR146" s="205"/>
      <c r="AS146" s="206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6"/>
      <c r="BD146" s="206"/>
      <c r="BE146" s="206"/>
      <c r="BF146" s="206"/>
      <c r="BG146" s="206"/>
      <c r="BH146" s="206"/>
      <c r="BI146" s="205"/>
      <c r="BJ146" s="206"/>
      <c r="BK146" s="206"/>
      <c r="BL146" s="206"/>
      <c r="BM146" s="206"/>
      <c r="BN146" s="206"/>
      <c r="BO146" s="206"/>
      <c r="BP146" s="206"/>
      <c r="BQ146" s="206"/>
      <c r="BR146" s="206"/>
      <c r="BS146" s="206"/>
      <c r="BT146" s="206"/>
      <c r="BU146" s="206"/>
      <c r="BV146" s="206"/>
      <c r="BW146" s="206"/>
      <c r="BX146" s="206"/>
      <c r="BY146" s="206"/>
      <c r="BZ146" s="206"/>
      <c r="CA146" s="205"/>
      <c r="CB146" s="206"/>
      <c r="CC146" s="206"/>
      <c r="CD146" s="206"/>
      <c r="CE146" s="206"/>
      <c r="CF146" s="206"/>
      <c r="CG146" s="206"/>
      <c r="CH146" s="206"/>
      <c r="CI146" s="206"/>
      <c r="CJ146" s="206"/>
      <c r="CK146" s="206"/>
      <c r="CL146" s="206"/>
      <c r="CM146" s="206"/>
      <c r="CN146" s="206"/>
      <c r="CO146" s="206"/>
      <c r="CP146" s="206"/>
      <c r="CQ146" s="206"/>
      <c r="CR146" s="206"/>
      <c r="CS146" s="205"/>
      <c r="CT146" s="206"/>
      <c r="CU146" s="206"/>
      <c r="CV146" s="206"/>
      <c r="CW146" s="206"/>
      <c r="CX146" s="206"/>
      <c r="CY146" s="206"/>
      <c r="CZ146" s="206"/>
      <c r="DA146" s="206"/>
      <c r="DB146" s="206"/>
      <c r="DC146" s="206"/>
      <c r="DD146" s="206"/>
      <c r="DE146" s="206"/>
      <c r="DF146" s="206"/>
      <c r="DG146" s="206"/>
      <c r="DH146" s="206"/>
      <c r="DI146" s="206"/>
      <c r="DJ146" s="206"/>
      <c r="DK146" s="206"/>
      <c r="DL146" s="206"/>
      <c r="DM146" s="206"/>
      <c r="DN146" s="206"/>
      <c r="DO146" s="206"/>
      <c r="DP146" s="206"/>
      <c r="DQ146" s="206"/>
      <c r="DR146" s="206"/>
      <c r="DS146" s="206"/>
      <c r="DT146" s="206"/>
      <c r="DU146" s="206"/>
      <c r="DV146" s="206"/>
      <c r="DW146" s="206"/>
      <c r="DX146" s="206"/>
      <c r="DY146" s="206"/>
      <c r="DZ146" s="206"/>
      <c r="EA146" s="206"/>
      <c r="EB146" s="206"/>
      <c r="EC146" s="97"/>
    </row>
    <row r="147" spans="1:133" x14ac:dyDescent="0.25">
      <c r="A147" s="204"/>
      <c r="B147" s="4"/>
      <c r="C147" s="97"/>
      <c r="D147" s="205"/>
      <c r="E147" s="206"/>
      <c r="F147" s="205"/>
      <c r="G147" s="205"/>
      <c r="H147" s="205"/>
      <c r="I147" s="205"/>
      <c r="J147" s="205"/>
      <c r="K147" s="205"/>
      <c r="L147" s="205"/>
      <c r="M147" s="205"/>
      <c r="N147" s="206"/>
      <c r="O147" s="206"/>
      <c r="P147" s="206"/>
      <c r="Q147" s="205"/>
      <c r="R147" s="206"/>
      <c r="S147" s="205"/>
      <c r="T147" s="206"/>
      <c r="U147" s="205"/>
      <c r="V147" s="205"/>
      <c r="W147" s="206"/>
      <c r="X147" s="206"/>
      <c r="Y147" s="205"/>
      <c r="Z147" s="206"/>
      <c r="AA147" s="205"/>
      <c r="AB147" s="206"/>
      <c r="AC147" s="206"/>
      <c r="AD147" s="205"/>
      <c r="AE147" s="205"/>
      <c r="AF147" s="205"/>
      <c r="AG147" s="205"/>
      <c r="AH147" s="205"/>
      <c r="AI147" s="205"/>
      <c r="AJ147" s="205"/>
      <c r="AK147" s="206"/>
      <c r="AL147" s="205"/>
      <c r="AM147" s="205"/>
      <c r="AN147" s="205"/>
      <c r="AO147" s="205"/>
      <c r="AP147" s="205"/>
      <c r="AQ147" s="205"/>
      <c r="AR147" s="205"/>
      <c r="AS147" s="206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6"/>
      <c r="BD147" s="206"/>
      <c r="BE147" s="206"/>
      <c r="BF147" s="206"/>
      <c r="BG147" s="206"/>
      <c r="BH147" s="206"/>
      <c r="BI147" s="205"/>
      <c r="BJ147" s="206"/>
      <c r="BK147" s="206"/>
      <c r="BL147" s="206"/>
      <c r="BM147" s="206"/>
      <c r="BN147" s="206"/>
      <c r="BO147" s="206"/>
      <c r="BP147" s="206"/>
      <c r="BQ147" s="206"/>
      <c r="BR147" s="206"/>
      <c r="BS147" s="206"/>
      <c r="BT147" s="206"/>
      <c r="BU147" s="206"/>
      <c r="BV147" s="206"/>
      <c r="BW147" s="206"/>
      <c r="BX147" s="206"/>
      <c r="BY147" s="206"/>
      <c r="BZ147" s="206"/>
      <c r="CA147" s="205"/>
      <c r="CB147" s="206"/>
      <c r="CC147" s="206"/>
      <c r="CD147" s="206"/>
      <c r="CE147" s="206"/>
      <c r="CF147" s="206"/>
      <c r="CG147" s="206"/>
      <c r="CH147" s="206"/>
      <c r="CI147" s="206"/>
      <c r="CJ147" s="206"/>
      <c r="CK147" s="206"/>
      <c r="CL147" s="206"/>
      <c r="CM147" s="206"/>
      <c r="CN147" s="206"/>
      <c r="CO147" s="206"/>
      <c r="CP147" s="206"/>
      <c r="CQ147" s="206"/>
      <c r="CR147" s="206"/>
      <c r="CS147" s="205"/>
      <c r="CT147" s="206"/>
      <c r="CU147" s="206"/>
      <c r="CV147" s="206"/>
      <c r="CW147" s="206"/>
      <c r="CX147" s="206"/>
      <c r="CY147" s="206"/>
      <c r="CZ147" s="206"/>
      <c r="DA147" s="206"/>
      <c r="DB147" s="206"/>
      <c r="DC147" s="206"/>
      <c r="DD147" s="206"/>
      <c r="DE147" s="206"/>
      <c r="DF147" s="206"/>
      <c r="DG147" s="206"/>
      <c r="DH147" s="206"/>
      <c r="DI147" s="206"/>
      <c r="DJ147" s="206"/>
      <c r="DK147" s="206"/>
      <c r="DL147" s="206"/>
      <c r="DM147" s="206"/>
      <c r="DN147" s="206"/>
      <c r="DO147" s="206"/>
      <c r="DP147" s="206"/>
      <c r="DQ147" s="206"/>
      <c r="DR147" s="206"/>
      <c r="DS147" s="206"/>
      <c r="DT147" s="206"/>
      <c r="DU147" s="206"/>
      <c r="DV147" s="206"/>
      <c r="DW147" s="206"/>
      <c r="DX147" s="206"/>
      <c r="DY147" s="206"/>
      <c r="DZ147" s="206"/>
      <c r="EA147" s="206"/>
      <c r="EB147" s="206"/>
      <c r="EC147" s="97"/>
    </row>
    <row r="148" spans="1:133" x14ac:dyDescent="0.25">
      <c r="A148" s="204"/>
      <c r="B148" s="1"/>
      <c r="C148" s="97"/>
      <c r="D148" s="205"/>
      <c r="E148" s="206"/>
      <c r="F148" s="205"/>
      <c r="G148" s="205"/>
      <c r="H148" s="205"/>
      <c r="I148" s="205"/>
      <c r="J148" s="205"/>
      <c r="K148" s="205"/>
      <c r="L148" s="205"/>
      <c r="M148" s="205"/>
      <c r="N148" s="206"/>
      <c r="O148" s="206"/>
      <c r="P148" s="206"/>
      <c r="Q148" s="205"/>
      <c r="R148" s="206"/>
      <c r="S148" s="205"/>
      <c r="T148" s="206"/>
      <c r="U148" s="205"/>
      <c r="V148" s="205"/>
      <c r="W148" s="206"/>
      <c r="X148" s="206"/>
      <c r="Y148" s="205"/>
      <c r="Z148" s="206"/>
      <c r="AA148" s="205"/>
      <c r="AB148" s="206"/>
      <c r="AC148" s="206"/>
      <c r="AD148" s="205"/>
      <c r="AE148" s="205"/>
      <c r="AF148" s="205"/>
      <c r="AG148" s="205"/>
      <c r="AH148" s="205"/>
      <c r="AI148" s="205"/>
      <c r="AJ148" s="205"/>
      <c r="AK148" s="206"/>
      <c r="AL148" s="205"/>
      <c r="AM148" s="205"/>
      <c r="AN148" s="205"/>
      <c r="AO148" s="205"/>
      <c r="AP148" s="205"/>
      <c r="AQ148" s="205"/>
      <c r="AR148" s="205"/>
      <c r="AS148" s="206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6"/>
      <c r="BD148" s="206"/>
      <c r="BE148" s="206"/>
      <c r="BF148" s="206"/>
      <c r="BG148" s="206"/>
      <c r="BH148" s="206"/>
      <c r="BI148" s="205"/>
      <c r="BJ148" s="206"/>
      <c r="BK148" s="206"/>
      <c r="BL148" s="206"/>
      <c r="BM148" s="206"/>
      <c r="BN148" s="206"/>
      <c r="BO148" s="206"/>
      <c r="BP148" s="206"/>
      <c r="BQ148" s="206"/>
      <c r="BR148" s="206"/>
      <c r="BS148" s="206"/>
      <c r="BT148" s="206"/>
      <c r="BU148" s="206"/>
      <c r="BV148" s="206"/>
      <c r="BW148" s="206"/>
      <c r="BX148" s="206"/>
      <c r="BY148" s="206"/>
      <c r="BZ148" s="206"/>
      <c r="CA148" s="205"/>
      <c r="CB148" s="206"/>
      <c r="CC148" s="206"/>
      <c r="CD148" s="206"/>
      <c r="CE148" s="206"/>
      <c r="CF148" s="206"/>
      <c r="CG148" s="206"/>
      <c r="CH148" s="206"/>
      <c r="CI148" s="206"/>
      <c r="CJ148" s="206"/>
      <c r="CK148" s="206"/>
      <c r="CL148" s="206"/>
      <c r="CM148" s="206"/>
      <c r="CN148" s="206"/>
      <c r="CO148" s="206"/>
      <c r="CP148" s="206"/>
      <c r="CQ148" s="206"/>
      <c r="CR148" s="206"/>
      <c r="CS148" s="205"/>
      <c r="CT148" s="206"/>
      <c r="CU148" s="206"/>
      <c r="CV148" s="206"/>
      <c r="CW148" s="206"/>
      <c r="CX148" s="206"/>
      <c r="CY148" s="206"/>
      <c r="CZ148" s="206"/>
      <c r="DA148" s="206"/>
      <c r="DB148" s="206"/>
      <c r="DC148" s="206"/>
      <c r="DD148" s="206"/>
      <c r="DE148" s="206"/>
      <c r="DF148" s="206"/>
      <c r="DG148" s="206"/>
      <c r="DH148" s="206"/>
      <c r="DI148" s="206"/>
      <c r="DJ148" s="206"/>
      <c r="DK148" s="206"/>
      <c r="DL148" s="206"/>
      <c r="DM148" s="206"/>
      <c r="DN148" s="206"/>
      <c r="DO148" s="206"/>
      <c r="DP148" s="206"/>
      <c r="DQ148" s="206"/>
      <c r="DR148" s="206"/>
      <c r="DS148" s="206"/>
      <c r="DT148" s="206"/>
      <c r="DU148" s="206"/>
      <c r="DV148" s="206"/>
      <c r="DW148" s="206"/>
      <c r="DX148" s="206"/>
      <c r="DY148" s="206"/>
      <c r="DZ148" s="206"/>
      <c r="EA148" s="206"/>
      <c r="EB148" s="206"/>
      <c r="EC148" s="97"/>
    </row>
    <row r="149" spans="1:133" x14ac:dyDescent="0.25">
      <c r="B149" s="207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06"/>
      <c r="BN149" s="206"/>
      <c r="BO149" s="206"/>
      <c r="BP149" s="206"/>
      <c r="BQ149" s="206"/>
      <c r="BR149" s="206"/>
      <c r="BS149" s="206"/>
      <c r="BT149" s="206"/>
      <c r="BU149" s="206"/>
      <c r="BV149" s="206"/>
      <c r="BW149" s="206"/>
      <c r="BX149" s="206"/>
      <c r="BY149" s="206"/>
      <c r="BZ149" s="206"/>
      <c r="CA149" s="206"/>
      <c r="CB149" s="206"/>
      <c r="CC149" s="206"/>
      <c r="CD149" s="206"/>
      <c r="CE149" s="206"/>
      <c r="CF149" s="206"/>
      <c r="CG149" s="206"/>
      <c r="CH149" s="206"/>
      <c r="CI149" s="206"/>
      <c r="CJ149" s="206"/>
      <c r="CK149" s="206"/>
      <c r="CL149" s="206"/>
      <c r="CM149" s="206"/>
      <c r="CN149" s="206"/>
      <c r="CO149" s="206"/>
      <c r="CP149" s="206"/>
      <c r="CQ149" s="206"/>
      <c r="CR149" s="206"/>
      <c r="CS149" s="206"/>
      <c r="CT149" s="206"/>
      <c r="CU149" s="206"/>
      <c r="CV149" s="206"/>
      <c r="CW149" s="206"/>
      <c r="CX149" s="206"/>
      <c r="CY149" s="206"/>
      <c r="CZ149" s="206"/>
      <c r="DA149" s="206"/>
      <c r="DB149" s="206"/>
      <c r="DC149" s="206"/>
      <c r="DD149" s="206"/>
      <c r="DE149" s="206"/>
      <c r="DF149" s="206"/>
      <c r="DG149" s="206"/>
      <c r="DH149" s="206"/>
      <c r="DI149" s="206"/>
      <c r="DJ149" s="206"/>
      <c r="DK149" s="206"/>
      <c r="DL149" s="206"/>
      <c r="DM149" s="206"/>
      <c r="DN149" s="206"/>
      <c r="DO149" s="206"/>
      <c r="DP149" s="206"/>
      <c r="DQ149" s="206"/>
      <c r="DR149" s="206"/>
      <c r="DS149" s="206"/>
      <c r="DT149" s="206"/>
      <c r="DU149" s="206"/>
      <c r="DV149" s="206"/>
      <c r="DW149" s="206"/>
      <c r="DX149" s="206"/>
      <c r="DY149" s="206"/>
      <c r="DZ149" s="206"/>
      <c r="EA149" s="206"/>
      <c r="EB149" s="206"/>
      <c r="EC149" s="205"/>
    </row>
    <row r="150" spans="1:133" x14ac:dyDescent="0.25">
      <c r="B150" s="207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  <c r="EB150" s="206"/>
      <c r="EC150" s="205"/>
    </row>
    <row r="151" spans="1:133" x14ac:dyDescent="0.25">
      <c r="A151" s="204"/>
      <c r="B151" s="1"/>
      <c r="C151" s="208"/>
      <c r="D151" s="205"/>
      <c r="E151" s="206"/>
      <c r="F151" s="205"/>
      <c r="G151" s="205"/>
      <c r="H151" s="205"/>
      <c r="I151" s="205"/>
      <c r="J151" s="205"/>
      <c r="K151" s="205"/>
      <c r="L151" s="205"/>
      <c r="M151" s="205"/>
      <c r="N151" s="206"/>
      <c r="O151" s="206"/>
      <c r="P151" s="206"/>
      <c r="Q151" s="205"/>
      <c r="R151" s="206"/>
      <c r="S151" s="205"/>
      <c r="T151" s="206"/>
      <c r="U151" s="205"/>
      <c r="V151" s="205"/>
      <c r="W151" s="206"/>
      <c r="X151" s="206"/>
      <c r="Y151" s="205"/>
      <c r="Z151" s="206"/>
      <c r="AA151" s="205"/>
      <c r="AB151" s="206"/>
      <c r="AC151" s="206"/>
      <c r="AD151" s="205"/>
      <c r="AE151" s="205"/>
      <c r="AF151" s="205"/>
      <c r="AG151" s="205"/>
      <c r="AH151" s="205"/>
      <c r="AI151" s="205"/>
      <c r="AJ151" s="205"/>
      <c r="AK151" s="206"/>
      <c r="AL151" s="205"/>
      <c r="AM151" s="205"/>
      <c r="AN151" s="205"/>
      <c r="AO151" s="205"/>
      <c r="AP151" s="205"/>
      <c r="AQ151" s="205"/>
      <c r="AR151" s="205"/>
      <c r="AS151" s="206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6"/>
      <c r="BD151" s="206"/>
      <c r="BE151" s="206"/>
      <c r="BF151" s="206"/>
      <c r="BG151" s="206"/>
      <c r="BH151" s="206"/>
      <c r="BI151" s="205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5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5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  <c r="EB151" s="206"/>
      <c r="EC151" s="97"/>
    </row>
    <row r="152" spans="1:133" x14ac:dyDescent="0.25">
      <c r="B152" s="207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  <c r="EB152" s="206"/>
      <c r="EC152" s="205"/>
    </row>
    <row r="153" spans="1:133" x14ac:dyDescent="0.25">
      <c r="B153" s="207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  <c r="EB153" s="206"/>
      <c r="EC153" s="205"/>
    </row>
    <row r="154" spans="1:133" x14ac:dyDescent="0.25">
      <c r="B154" s="207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5"/>
      <c r="R154" s="206"/>
      <c r="S154" s="205"/>
      <c r="T154" s="206"/>
      <c r="U154" s="206"/>
      <c r="V154" s="205"/>
      <c r="W154" s="206"/>
      <c r="X154" s="206"/>
      <c r="Y154" s="205"/>
      <c r="Z154" s="206"/>
      <c r="AA154" s="205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5"/>
      <c r="BC154" s="206"/>
      <c r="BD154" s="206"/>
      <c r="BE154" s="206"/>
      <c r="BF154" s="206"/>
      <c r="BG154" s="206"/>
      <c r="BH154" s="206"/>
      <c r="BI154" s="205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5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5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  <c r="EB154" s="206"/>
      <c r="EC154" s="205"/>
    </row>
    <row r="155" spans="1:133" x14ac:dyDescent="0.25">
      <c r="B155" s="207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6"/>
      <c r="BS155" s="206"/>
      <c r="BT155" s="206"/>
      <c r="BU155" s="206"/>
      <c r="BV155" s="206"/>
      <c r="BW155" s="206"/>
      <c r="BX155" s="206"/>
      <c r="BY155" s="206"/>
      <c r="BZ155" s="206"/>
      <c r="CA155" s="209"/>
      <c r="CB155" s="209"/>
      <c r="CC155" s="209"/>
      <c r="CD155" s="209"/>
      <c r="CE155" s="209"/>
      <c r="CF155" s="209"/>
      <c r="CG155" s="209"/>
      <c r="CH155" s="209"/>
      <c r="CI155" s="209"/>
      <c r="CJ155" s="206"/>
      <c r="CK155" s="206"/>
      <c r="CL155" s="206"/>
      <c r="CM155" s="206"/>
      <c r="CN155" s="206"/>
      <c r="CO155" s="206"/>
      <c r="CP155" s="206"/>
      <c r="CQ155" s="206"/>
      <c r="CR155" s="206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6"/>
      <c r="DC155" s="206"/>
      <c r="DD155" s="206"/>
      <c r="DE155" s="206"/>
      <c r="DF155" s="206"/>
      <c r="DG155" s="206"/>
      <c r="DH155" s="206"/>
      <c r="DI155" s="206"/>
      <c r="DJ155" s="206"/>
      <c r="DK155" s="206"/>
      <c r="DL155" s="206"/>
      <c r="DM155" s="206"/>
      <c r="DN155" s="206"/>
      <c r="DO155" s="206"/>
      <c r="DP155" s="206"/>
      <c r="DQ155" s="206"/>
      <c r="DR155" s="206"/>
      <c r="DS155" s="206"/>
      <c r="DT155" s="206"/>
      <c r="DU155" s="206"/>
      <c r="DV155" s="206"/>
      <c r="DW155" s="206"/>
      <c r="DX155" s="206"/>
      <c r="DY155" s="206"/>
      <c r="DZ155" s="206"/>
      <c r="EA155" s="206"/>
      <c r="EB155" s="206"/>
      <c r="EC155" s="205"/>
    </row>
    <row r="156" spans="1:133" x14ac:dyDescent="0.25">
      <c r="B156" s="207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09"/>
      <c r="BN156" s="209"/>
      <c r="BO156" s="209"/>
      <c r="BP156" s="209"/>
      <c r="BQ156" s="209"/>
      <c r="BR156" s="206"/>
      <c r="BS156" s="206"/>
      <c r="BT156" s="206"/>
      <c r="BU156" s="206"/>
      <c r="BV156" s="206"/>
      <c r="BW156" s="206"/>
      <c r="BX156" s="206"/>
      <c r="BY156" s="206"/>
      <c r="BZ156" s="206"/>
      <c r="CA156" s="209"/>
      <c r="CB156" s="209"/>
      <c r="CC156" s="209"/>
      <c r="CD156" s="209"/>
      <c r="CE156" s="209"/>
      <c r="CF156" s="209"/>
      <c r="CG156" s="209"/>
      <c r="CH156" s="209"/>
      <c r="CI156" s="209"/>
      <c r="CJ156" s="206"/>
      <c r="CK156" s="206"/>
      <c r="CL156" s="206"/>
      <c r="CM156" s="206"/>
      <c r="CN156" s="206"/>
      <c r="CO156" s="206"/>
      <c r="CP156" s="206"/>
      <c r="CQ156" s="206"/>
      <c r="CR156" s="206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6"/>
      <c r="DC156" s="206"/>
      <c r="DD156" s="206"/>
      <c r="DE156" s="206"/>
      <c r="DF156" s="206"/>
      <c r="DG156" s="206"/>
      <c r="DH156" s="206"/>
      <c r="DI156" s="206"/>
      <c r="DJ156" s="206"/>
      <c r="DK156" s="206"/>
      <c r="DL156" s="206"/>
      <c r="DM156" s="206"/>
      <c r="DN156" s="206"/>
      <c r="DO156" s="206"/>
      <c r="DP156" s="206"/>
      <c r="DQ156" s="206"/>
      <c r="DR156" s="206"/>
      <c r="DS156" s="206"/>
      <c r="DT156" s="206"/>
      <c r="DU156" s="206"/>
      <c r="DV156" s="206"/>
      <c r="DW156" s="206"/>
      <c r="DX156" s="206"/>
      <c r="DY156" s="206"/>
      <c r="DZ156" s="206"/>
      <c r="EA156" s="206"/>
      <c r="EB156" s="206"/>
      <c r="EC156" s="205"/>
    </row>
    <row r="157" spans="1:133" x14ac:dyDescent="0.25">
      <c r="B157" s="207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09"/>
      <c r="BN157" s="209"/>
      <c r="BO157" s="209"/>
      <c r="BP157" s="209"/>
      <c r="BQ157" s="209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9"/>
      <c r="CB157" s="209"/>
      <c r="CC157" s="209"/>
      <c r="CD157" s="209"/>
      <c r="CE157" s="209"/>
      <c r="CF157" s="209"/>
      <c r="CG157" s="209"/>
      <c r="CH157" s="209"/>
      <c r="CI157" s="209"/>
      <c r="CJ157" s="206"/>
      <c r="CK157" s="206"/>
      <c r="CL157" s="206"/>
      <c r="CM157" s="206"/>
      <c r="CN157" s="206"/>
      <c r="CO157" s="206"/>
      <c r="CP157" s="206"/>
      <c r="CQ157" s="206"/>
      <c r="CR157" s="206"/>
      <c r="CS157" s="209"/>
      <c r="CT157" s="209"/>
      <c r="CU157" s="209"/>
      <c r="CV157" s="209"/>
      <c r="CW157" s="209"/>
      <c r="CX157" s="209"/>
      <c r="CY157" s="209"/>
      <c r="CZ157" s="209"/>
      <c r="DA157" s="209"/>
      <c r="DB157" s="206"/>
      <c r="DC157" s="206"/>
      <c r="DD157" s="206"/>
      <c r="DE157" s="206"/>
      <c r="DF157" s="206"/>
      <c r="DG157" s="206"/>
      <c r="DH157" s="206"/>
      <c r="DI157" s="206"/>
      <c r="DJ157" s="206"/>
      <c r="DK157" s="206"/>
      <c r="DL157" s="206"/>
      <c r="DM157" s="206"/>
      <c r="DN157" s="206"/>
      <c r="DO157" s="206"/>
      <c r="DP157" s="206"/>
      <c r="DQ157" s="206"/>
      <c r="DR157" s="206"/>
      <c r="DS157" s="206"/>
      <c r="DT157" s="206"/>
      <c r="DU157" s="206"/>
      <c r="DV157" s="206"/>
      <c r="DW157" s="206"/>
      <c r="DX157" s="206"/>
      <c r="DY157" s="206"/>
      <c r="DZ157" s="206"/>
      <c r="EA157" s="206"/>
      <c r="EB157" s="206"/>
      <c r="EC157" s="205"/>
    </row>
    <row r="158" spans="1:133" x14ac:dyDescent="0.25">
      <c r="B158" s="207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09"/>
      <c r="BQ158" s="209"/>
      <c r="BR158" s="206"/>
      <c r="BS158" s="206"/>
      <c r="BT158" s="206"/>
      <c r="BU158" s="206"/>
      <c r="BV158" s="206"/>
      <c r="BW158" s="206"/>
      <c r="BX158" s="206"/>
      <c r="BY158" s="206"/>
      <c r="BZ158" s="206"/>
      <c r="CA158" s="209"/>
      <c r="CB158" s="209"/>
      <c r="CC158" s="209"/>
      <c r="CD158" s="209"/>
      <c r="CE158" s="209"/>
      <c r="CF158" s="209"/>
      <c r="CG158" s="209"/>
      <c r="CH158" s="209"/>
      <c r="CI158" s="209"/>
      <c r="CJ158" s="206"/>
      <c r="CK158" s="206"/>
      <c r="CL158" s="206"/>
      <c r="CM158" s="206"/>
      <c r="CN158" s="206"/>
      <c r="CO158" s="206"/>
      <c r="CP158" s="206"/>
      <c r="CQ158" s="206"/>
      <c r="CR158" s="206"/>
      <c r="CS158" s="209"/>
      <c r="CT158" s="209"/>
      <c r="CU158" s="209"/>
      <c r="CV158" s="209"/>
      <c r="CW158" s="209"/>
      <c r="CX158" s="209"/>
      <c r="CY158" s="209"/>
      <c r="CZ158" s="209"/>
      <c r="DA158" s="209"/>
      <c r="DB158" s="206"/>
      <c r="DC158" s="206"/>
      <c r="DD158" s="206"/>
      <c r="DE158" s="206"/>
      <c r="DF158" s="206"/>
      <c r="DG158" s="206"/>
      <c r="DH158" s="206"/>
      <c r="DI158" s="206"/>
      <c r="DJ158" s="206"/>
      <c r="DK158" s="206"/>
      <c r="DL158" s="206"/>
      <c r="DM158" s="206"/>
      <c r="DN158" s="206"/>
      <c r="DO158" s="206"/>
      <c r="DP158" s="206"/>
      <c r="DQ158" s="206"/>
      <c r="DR158" s="206"/>
      <c r="DS158" s="206"/>
      <c r="DT158" s="206"/>
      <c r="DU158" s="206"/>
      <c r="DV158" s="206"/>
      <c r="DW158" s="206"/>
      <c r="DX158" s="206"/>
      <c r="DY158" s="206"/>
      <c r="DZ158" s="206"/>
      <c r="EA158" s="206"/>
      <c r="EB158" s="206"/>
      <c r="EC158" s="205"/>
    </row>
    <row r="159" spans="1:133" x14ac:dyDescent="0.25">
      <c r="B159" s="207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09"/>
      <c r="BN159" s="209"/>
      <c r="BO159" s="209"/>
      <c r="BP159" s="209"/>
      <c r="BQ159" s="209"/>
      <c r="BR159" s="206"/>
      <c r="BS159" s="206"/>
      <c r="BT159" s="206"/>
      <c r="BU159" s="206"/>
      <c r="BV159" s="206"/>
      <c r="BW159" s="206"/>
      <c r="BX159" s="206"/>
      <c r="BY159" s="206"/>
      <c r="BZ159" s="206"/>
      <c r="CA159" s="209"/>
      <c r="CB159" s="209"/>
      <c r="CC159" s="209"/>
      <c r="CD159" s="209"/>
      <c r="CE159" s="209"/>
      <c r="CF159" s="209"/>
      <c r="CG159" s="209"/>
      <c r="CH159" s="209"/>
      <c r="CI159" s="209"/>
      <c r="CJ159" s="206"/>
      <c r="CK159" s="206"/>
      <c r="CL159" s="206"/>
      <c r="CM159" s="206"/>
      <c r="CN159" s="206"/>
      <c r="CO159" s="206"/>
      <c r="CP159" s="206"/>
      <c r="CQ159" s="206"/>
      <c r="CR159" s="206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6"/>
      <c r="DC159" s="206"/>
      <c r="DD159" s="206"/>
      <c r="DE159" s="206"/>
      <c r="DF159" s="206"/>
      <c r="DG159" s="206"/>
      <c r="DH159" s="206"/>
      <c r="DI159" s="206"/>
      <c r="DJ159" s="206"/>
      <c r="DK159" s="206"/>
      <c r="DL159" s="206"/>
      <c r="DM159" s="206"/>
      <c r="DN159" s="206"/>
      <c r="DO159" s="206"/>
      <c r="DP159" s="206"/>
      <c r="DQ159" s="206"/>
      <c r="DR159" s="206"/>
      <c r="DS159" s="206"/>
      <c r="DT159" s="206"/>
      <c r="DU159" s="206"/>
      <c r="DV159" s="206"/>
      <c r="DW159" s="206"/>
      <c r="DX159" s="206"/>
      <c r="DY159" s="206"/>
      <c r="DZ159" s="206"/>
      <c r="EA159" s="206"/>
      <c r="EB159" s="206"/>
      <c r="EC159" s="205"/>
    </row>
    <row r="160" spans="1:133" x14ac:dyDescent="0.25">
      <c r="B160" s="207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06"/>
      <c r="BN160" s="206"/>
      <c r="BO160" s="206"/>
      <c r="BP160" s="206"/>
      <c r="BQ160" s="206"/>
      <c r="BR160" s="206"/>
      <c r="BS160" s="206"/>
      <c r="BT160" s="206"/>
      <c r="BU160" s="206"/>
      <c r="BV160" s="206"/>
      <c r="BW160" s="206"/>
      <c r="BX160" s="206"/>
      <c r="BY160" s="206"/>
      <c r="BZ160" s="206"/>
      <c r="CA160" s="206"/>
      <c r="CB160" s="206"/>
      <c r="CC160" s="206"/>
      <c r="CD160" s="206"/>
      <c r="CE160" s="206"/>
      <c r="CF160" s="206"/>
      <c r="CG160" s="206"/>
      <c r="CH160" s="206"/>
      <c r="CI160" s="206"/>
      <c r="CJ160" s="206"/>
      <c r="CK160" s="206"/>
      <c r="CL160" s="206"/>
      <c r="CM160" s="206"/>
      <c r="CN160" s="206"/>
      <c r="CO160" s="206"/>
      <c r="CP160" s="206"/>
      <c r="CQ160" s="206"/>
      <c r="CR160" s="206"/>
      <c r="CS160" s="206"/>
      <c r="CT160" s="206"/>
      <c r="CU160" s="206"/>
      <c r="CV160" s="206"/>
      <c r="CW160" s="206"/>
      <c r="CX160" s="206"/>
      <c r="CY160" s="206"/>
      <c r="CZ160" s="206"/>
      <c r="DA160" s="206"/>
      <c r="DB160" s="206"/>
      <c r="DC160" s="206"/>
      <c r="DD160" s="206"/>
      <c r="DE160" s="206"/>
      <c r="DF160" s="206"/>
      <c r="DG160" s="206"/>
      <c r="DH160" s="206"/>
      <c r="DI160" s="206"/>
      <c r="DJ160" s="206"/>
      <c r="DK160" s="206"/>
      <c r="DL160" s="206"/>
      <c r="DM160" s="206"/>
      <c r="DN160" s="206"/>
      <c r="DO160" s="206"/>
      <c r="DP160" s="206"/>
      <c r="DQ160" s="206"/>
      <c r="DR160" s="206"/>
      <c r="DS160" s="206"/>
      <c r="DT160" s="206"/>
      <c r="DU160" s="206"/>
      <c r="DV160" s="206"/>
      <c r="DW160" s="206"/>
      <c r="DX160" s="206"/>
      <c r="DY160" s="206"/>
      <c r="DZ160" s="206"/>
      <c r="EA160" s="206"/>
      <c r="EB160" s="206"/>
      <c r="EC160" s="205"/>
    </row>
    <row r="161" spans="1:133" x14ac:dyDescent="0.25">
      <c r="B161" s="207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206"/>
      <c r="BN161" s="206"/>
      <c r="BO161" s="206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6"/>
      <c r="CP161" s="206"/>
      <c r="CQ161" s="206"/>
      <c r="CR161" s="206"/>
      <c r="CS161" s="206"/>
      <c r="CT161" s="206"/>
      <c r="CU161" s="206"/>
      <c r="CV161" s="206"/>
      <c r="CW161" s="206"/>
      <c r="CX161" s="206"/>
      <c r="CY161" s="206"/>
      <c r="CZ161" s="206"/>
      <c r="DA161" s="206"/>
      <c r="DB161" s="206"/>
      <c r="DC161" s="206"/>
      <c r="DD161" s="206"/>
      <c r="DE161" s="206"/>
      <c r="DF161" s="206"/>
      <c r="DG161" s="206"/>
      <c r="DH161" s="206"/>
      <c r="DI161" s="206"/>
      <c r="DJ161" s="206"/>
      <c r="DK161" s="206"/>
      <c r="DL161" s="206"/>
      <c r="DM161" s="206"/>
      <c r="DN161" s="206"/>
      <c r="DO161" s="206"/>
      <c r="DP161" s="206"/>
      <c r="DQ161" s="206"/>
      <c r="DR161" s="206"/>
      <c r="DS161" s="206"/>
      <c r="DT161" s="206"/>
      <c r="DU161" s="206"/>
      <c r="DV161" s="206"/>
      <c r="DW161" s="206"/>
      <c r="DX161" s="206"/>
      <c r="DY161" s="206"/>
      <c r="DZ161" s="206"/>
      <c r="EA161" s="206"/>
      <c r="EB161" s="206"/>
      <c r="EC161" s="205"/>
    </row>
    <row r="162" spans="1:133" x14ac:dyDescent="0.25">
      <c r="A162" s="204"/>
      <c r="B162" s="1"/>
      <c r="C162" s="97"/>
      <c r="D162" s="205"/>
      <c r="E162" s="206"/>
      <c r="F162" s="205"/>
      <c r="G162" s="205"/>
      <c r="H162" s="205"/>
      <c r="I162" s="205"/>
      <c r="J162" s="205"/>
      <c r="K162" s="205"/>
      <c r="L162" s="205"/>
      <c r="M162" s="205"/>
      <c r="N162" s="206"/>
      <c r="O162" s="206"/>
      <c r="P162" s="206"/>
      <c r="Q162" s="205"/>
      <c r="R162" s="206"/>
      <c r="S162" s="205"/>
      <c r="T162" s="206"/>
      <c r="U162" s="205"/>
      <c r="V162" s="205"/>
      <c r="W162" s="206"/>
      <c r="X162" s="206"/>
      <c r="Y162" s="205"/>
      <c r="Z162" s="206"/>
      <c r="AA162" s="205"/>
      <c r="AB162" s="206"/>
      <c r="AC162" s="206"/>
      <c r="AD162" s="205"/>
      <c r="AE162" s="205"/>
      <c r="AF162" s="205"/>
      <c r="AG162" s="205"/>
      <c r="AH162" s="205"/>
      <c r="AI162" s="205"/>
      <c r="AJ162" s="205"/>
      <c r="AK162" s="206"/>
      <c r="AL162" s="205"/>
      <c r="AM162" s="205"/>
      <c r="AN162" s="205"/>
      <c r="AO162" s="205"/>
      <c r="AP162" s="205"/>
      <c r="AQ162" s="205"/>
      <c r="AR162" s="205"/>
      <c r="AS162" s="206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6"/>
      <c r="BD162" s="206"/>
      <c r="BE162" s="206"/>
      <c r="BF162" s="206"/>
      <c r="BG162" s="206"/>
      <c r="BH162" s="206"/>
      <c r="BI162" s="205"/>
      <c r="BJ162" s="206"/>
      <c r="BK162" s="206"/>
      <c r="BL162" s="206"/>
      <c r="BM162" s="206"/>
      <c r="BN162" s="206"/>
      <c r="BO162" s="206"/>
      <c r="BP162" s="206"/>
      <c r="BQ162" s="206"/>
      <c r="BR162" s="206"/>
      <c r="BS162" s="206"/>
      <c r="BT162" s="206"/>
      <c r="BU162" s="206"/>
      <c r="BV162" s="206"/>
      <c r="BW162" s="206"/>
      <c r="BX162" s="206"/>
      <c r="BY162" s="206"/>
      <c r="BZ162" s="206"/>
      <c r="CA162" s="205"/>
      <c r="CB162" s="206"/>
      <c r="CC162" s="206"/>
      <c r="CD162" s="206"/>
      <c r="CE162" s="206"/>
      <c r="CF162" s="206"/>
      <c r="CG162" s="206"/>
      <c r="CH162" s="206"/>
      <c r="CI162" s="206"/>
      <c r="CJ162" s="206"/>
      <c r="CK162" s="206"/>
      <c r="CL162" s="206"/>
      <c r="CM162" s="206"/>
      <c r="CN162" s="206"/>
      <c r="CO162" s="206"/>
      <c r="CP162" s="206"/>
      <c r="CQ162" s="206"/>
      <c r="CR162" s="206"/>
      <c r="CS162" s="205"/>
      <c r="CT162" s="206"/>
      <c r="CU162" s="206"/>
      <c r="CV162" s="206"/>
      <c r="CW162" s="206"/>
      <c r="CX162" s="206"/>
      <c r="CY162" s="206"/>
      <c r="CZ162" s="206"/>
      <c r="DA162" s="206"/>
      <c r="DB162" s="206"/>
      <c r="DC162" s="206"/>
      <c r="DD162" s="206"/>
      <c r="DE162" s="206"/>
      <c r="DF162" s="206"/>
      <c r="DG162" s="206"/>
      <c r="DH162" s="206"/>
      <c r="DI162" s="206"/>
      <c r="DJ162" s="206"/>
      <c r="DK162" s="206"/>
      <c r="DL162" s="206"/>
      <c r="DM162" s="206"/>
      <c r="DN162" s="206"/>
      <c r="DO162" s="206"/>
      <c r="DP162" s="206"/>
      <c r="DQ162" s="206"/>
      <c r="DR162" s="206"/>
      <c r="DS162" s="206"/>
      <c r="DT162" s="206"/>
      <c r="DU162" s="206"/>
      <c r="DV162" s="206"/>
      <c r="DW162" s="206"/>
      <c r="DX162" s="206"/>
      <c r="DY162" s="206"/>
      <c r="DZ162" s="206"/>
      <c r="EA162" s="206"/>
      <c r="EB162" s="206"/>
      <c r="EC162" s="97"/>
    </row>
    <row r="163" spans="1:133" x14ac:dyDescent="0.25">
      <c r="A163" s="204"/>
      <c r="B163" s="1"/>
      <c r="C163" s="97"/>
      <c r="D163" s="205"/>
      <c r="E163" s="206"/>
      <c r="F163" s="205"/>
      <c r="G163" s="205"/>
      <c r="H163" s="205"/>
      <c r="I163" s="205"/>
      <c r="J163" s="205"/>
      <c r="K163" s="205"/>
      <c r="L163" s="205"/>
      <c r="M163" s="205"/>
      <c r="N163" s="206"/>
      <c r="O163" s="206"/>
      <c r="P163" s="206"/>
      <c r="Q163" s="205"/>
      <c r="R163" s="206"/>
      <c r="S163" s="205"/>
      <c r="T163" s="206"/>
      <c r="U163" s="205"/>
      <c r="V163" s="205"/>
      <c r="W163" s="206"/>
      <c r="X163" s="206"/>
      <c r="Y163" s="205"/>
      <c r="Z163" s="206"/>
      <c r="AA163" s="205"/>
      <c r="AB163" s="206"/>
      <c r="AC163" s="206"/>
      <c r="AD163" s="205"/>
      <c r="AE163" s="205"/>
      <c r="AF163" s="205"/>
      <c r="AG163" s="205"/>
      <c r="AH163" s="205"/>
      <c r="AI163" s="205"/>
      <c r="AJ163" s="205"/>
      <c r="AK163" s="206"/>
      <c r="AL163" s="205"/>
      <c r="AM163" s="205"/>
      <c r="AN163" s="205"/>
      <c r="AO163" s="205"/>
      <c r="AP163" s="205"/>
      <c r="AQ163" s="205"/>
      <c r="AR163" s="205"/>
      <c r="AS163" s="206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6"/>
      <c r="BD163" s="206"/>
      <c r="BE163" s="206"/>
      <c r="BF163" s="206"/>
      <c r="BG163" s="206"/>
      <c r="BH163" s="206"/>
      <c r="BI163" s="205"/>
      <c r="BJ163" s="206"/>
      <c r="BK163" s="206"/>
      <c r="BL163" s="206"/>
      <c r="BM163" s="206"/>
      <c r="BN163" s="206"/>
      <c r="BO163" s="206"/>
      <c r="BP163" s="206"/>
      <c r="BQ163" s="206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5"/>
      <c r="CB163" s="206"/>
      <c r="CC163" s="206"/>
      <c r="CD163" s="206"/>
      <c r="CE163" s="206"/>
      <c r="CF163" s="206"/>
      <c r="CG163" s="206"/>
      <c r="CH163" s="206"/>
      <c r="CI163" s="206"/>
      <c r="CJ163" s="206"/>
      <c r="CK163" s="206"/>
      <c r="CL163" s="206"/>
      <c r="CM163" s="206"/>
      <c r="CN163" s="206"/>
      <c r="CO163" s="206"/>
      <c r="CP163" s="206"/>
      <c r="CQ163" s="206"/>
      <c r="CR163" s="206"/>
      <c r="CS163" s="205"/>
      <c r="CT163" s="206"/>
      <c r="CU163" s="206"/>
      <c r="CV163" s="206"/>
      <c r="CW163" s="206"/>
      <c r="CX163" s="206"/>
      <c r="CY163" s="206"/>
      <c r="CZ163" s="206"/>
      <c r="DA163" s="206"/>
      <c r="DB163" s="206"/>
      <c r="DC163" s="206"/>
      <c r="DD163" s="206"/>
      <c r="DE163" s="206"/>
      <c r="DF163" s="206"/>
      <c r="DG163" s="206"/>
      <c r="DH163" s="206"/>
      <c r="DI163" s="206"/>
      <c r="DJ163" s="206"/>
      <c r="DK163" s="206"/>
      <c r="DL163" s="206"/>
      <c r="DM163" s="206"/>
      <c r="DN163" s="206"/>
      <c r="DO163" s="206"/>
      <c r="DP163" s="206"/>
      <c r="DQ163" s="206"/>
      <c r="DR163" s="206"/>
      <c r="DS163" s="206"/>
      <c r="DT163" s="206"/>
      <c r="DU163" s="206"/>
      <c r="DV163" s="206"/>
      <c r="DW163" s="206"/>
      <c r="DX163" s="206"/>
      <c r="DY163" s="206"/>
      <c r="DZ163" s="206"/>
      <c r="EA163" s="206"/>
      <c r="EB163" s="206"/>
      <c r="EC163" s="97"/>
    </row>
    <row r="164" spans="1:133" x14ac:dyDescent="0.25">
      <c r="B164" s="207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6"/>
      <c r="BL164" s="206"/>
      <c r="BM164" s="206"/>
      <c r="BN164" s="206"/>
      <c r="BO164" s="206"/>
      <c r="BP164" s="206"/>
      <c r="BQ164" s="206"/>
      <c r="BR164" s="206"/>
      <c r="BS164" s="206"/>
      <c r="BT164" s="206"/>
      <c r="BU164" s="206"/>
      <c r="BV164" s="206"/>
      <c r="BW164" s="206"/>
      <c r="BX164" s="206"/>
      <c r="BY164" s="206"/>
      <c r="BZ164" s="206"/>
      <c r="CA164" s="206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06"/>
      <c r="CL164" s="206"/>
      <c r="CM164" s="206"/>
      <c r="CN164" s="206"/>
      <c r="CO164" s="206"/>
      <c r="CP164" s="206"/>
      <c r="CQ164" s="206"/>
      <c r="CR164" s="206"/>
      <c r="CS164" s="206"/>
      <c r="CT164" s="206"/>
      <c r="CU164" s="206"/>
      <c r="CV164" s="206"/>
      <c r="CW164" s="206"/>
      <c r="CX164" s="206"/>
      <c r="CY164" s="206"/>
      <c r="CZ164" s="206"/>
      <c r="DA164" s="206"/>
      <c r="DB164" s="206"/>
      <c r="DC164" s="206"/>
      <c r="DD164" s="206"/>
      <c r="DE164" s="206"/>
      <c r="DF164" s="206"/>
      <c r="DG164" s="206"/>
      <c r="DH164" s="206"/>
      <c r="DI164" s="206"/>
      <c r="DJ164" s="206"/>
      <c r="DK164" s="206"/>
      <c r="DL164" s="206"/>
      <c r="DM164" s="206"/>
      <c r="DN164" s="206"/>
      <c r="DO164" s="206"/>
      <c r="DP164" s="206"/>
      <c r="DQ164" s="206"/>
      <c r="DR164" s="206"/>
      <c r="DS164" s="206"/>
      <c r="DT164" s="206"/>
      <c r="DU164" s="206"/>
      <c r="DV164" s="206"/>
      <c r="DW164" s="206"/>
      <c r="DX164" s="206"/>
      <c r="DY164" s="206"/>
      <c r="DZ164" s="206"/>
      <c r="EA164" s="206"/>
      <c r="EB164" s="206"/>
      <c r="EC164" s="205"/>
    </row>
    <row r="165" spans="1:133" x14ac:dyDescent="0.25">
      <c r="A165" s="204"/>
      <c r="B165" s="1"/>
      <c r="C165" s="97"/>
      <c r="D165" s="205"/>
      <c r="E165" s="206"/>
      <c r="F165" s="205"/>
      <c r="G165" s="205"/>
      <c r="H165" s="205"/>
      <c r="I165" s="205"/>
      <c r="J165" s="205"/>
      <c r="K165" s="205"/>
      <c r="L165" s="205"/>
      <c r="M165" s="205"/>
      <c r="N165" s="206"/>
      <c r="O165" s="206"/>
      <c r="P165" s="206"/>
      <c r="Q165" s="205"/>
      <c r="R165" s="206"/>
      <c r="S165" s="205"/>
      <c r="T165" s="206"/>
      <c r="U165" s="205"/>
      <c r="V165" s="205"/>
      <c r="W165" s="206"/>
      <c r="X165" s="206"/>
      <c r="Y165" s="205"/>
      <c r="Z165" s="206"/>
      <c r="AA165" s="205"/>
      <c r="AB165" s="206"/>
      <c r="AC165" s="206"/>
      <c r="AD165" s="205"/>
      <c r="AE165" s="205"/>
      <c r="AF165" s="205"/>
      <c r="AG165" s="205"/>
      <c r="AH165" s="205"/>
      <c r="AI165" s="205"/>
      <c r="AJ165" s="205"/>
      <c r="AK165" s="206"/>
      <c r="AL165" s="205"/>
      <c r="AM165" s="205"/>
      <c r="AN165" s="205"/>
      <c r="AO165" s="205"/>
      <c r="AP165" s="205"/>
      <c r="AQ165" s="205"/>
      <c r="AR165" s="205"/>
      <c r="AS165" s="206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6"/>
      <c r="BD165" s="206"/>
      <c r="BE165" s="206"/>
      <c r="BF165" s="206"/>
      <c r="BG165" s="206"/>
      <c r="BH165" s="206"/>
      <c r="BI165" s="205"/>
      <c r="BJ165" s="206"/>
      <c r="BK165" s="206"/>
      <c r="BL165" s="206"/>
      <c r="BM165" s="206"/>
      <c r="BN165" s="206"/>
      <c r="BO165" s="206"/>
      <c r="BP165" s="206"/>
      <c r="BQ165" s="206"/>
      <c r="BR165" s="206"/>
      <c r="BS165" s="206"/>
      <c r="BT165" s="206"/>
      <c r="BU165" s="206"/>
      <c r="BV165" s="206"/>
      <c r="BW165" s="206"/>
      <c r="BX165" s="206"/>
      <c r="BY165" s="206"/>
      <c r="BZ165" s="206"/>
      <c r="CA165" s="205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6"/>
      <c r="CQ165" s="206"/>
      <c r="CR165" s="206"/>
      <c r="CS165" s="205"/>
      <c r="CT165" s="206"/>
      <c r="CU165" s="206"/>
      <c r="CV165" s="206"/>
      <c r="CW165" s="206"/>
      <c r="CX165" s="206"/>
      <c r="CY165" s="206"/>
      <c r="CZ165" s="206"/>
      <c r="DA165" s="206"/>
      <c r="DB165" s="206"/>
      <c r="DC165" s="206"/>
      <c r="DD165" s="206"/>
      <c r="DE165" s="206"/>
      <c r="DF165" s="206"/>
      <c r="DG165" s="206"/>
      <c r="DH165" s="206"/>
      <c r="DI165" s="206"/>
      <c r="DJ165" s="206"/>
      <c r="DK165" s="206"/>
      <c r="DL165" s="206"/>
      <c r="DM165" s="206"/>
      <c r="DN165" s="206"/>
      <c r="DO165" s="206"/>
      <c r="DP165" s="206"/>
      <c r="DQ165" s="206"/>
      <c r="DR165" s="206"/>
      <c r="DS165" s="206"/>
      <c r="DT165" s="206"/>
      <c r="DU165" s="206"/>
      <c r="DV165" s="206"/>
      <c r="DW165" s="206"/>
      <c r="DX165" s="206"/>
      <c r="DY165" s="206"/>
      <c r="DZ165" s="206"/>
      <c r="EA165" s="206"/>
      <c r="EB165" s="206"/>
      <c r="EC165" s="97"/>
    </row>
    <row r="166" spans="1:133" x14ac:dyDescent="0.25">
      <c r="A166" s="204"/>
      <c r="B166" s="1"/>
      <c r="C166" s="97"/>
      <c r="D166" s="205"/>
      <c r="E166" s="206"/>
      <c r="F166" s="205"/>
      <c r="G166" s="205"/>
      <c r="H166" s="205"/>
      <c r="I166" s="205"/>
      <c r="J166" s="205"/>
      <c r="K166" s="205"/>
      <c r="L166" s="205"/>
      <c r="M166" s="205"/>
      <c r="N166" s="206"/>
      <c r="O166" s="206"/>
      <c r="P166" s="206"/>
      <c r="Q166" s="205"/>
      <c r="R166" s="206"/>
      <c r="S166" s="205"/>
      <c r="T166" s="206"/>
      <c r="U166" s="205"/>
      <c r="V166" s="205"/>
      <c r="W166" s="206"/>
      <c r="X166" s="206"/>
      <c r="Y166" s="205"/>
      <c r="Z166" s="206"/>
      <c r="AA166" s="205"/>
      <c r="AB166" s="206"/>
      <c r="AC166" s="206"/>
      <c r="AD166" s="205"/>
      <c r="AE166" s="205"/>
      <c r="AF166" s="205"/>
      <c r="AG166" s="205"/>
      <c r="AH166" s="205"/>
      <c r="AI166" s="205"/>
      <c r="AJ166" s="205"/>
      <c r="AK166" s="206"/>
      <c r="AL166" s="205"/>
      <c r="AM166" s="205"/>
      <c r="AN166" s="205"/>
      <c r="AO166" s="205"/>
      <c r="AP166" s="205"/>
      <c r="AQ166" s="205"/>
      <c r="AR166" s="205"/>
      <c r="AS166" s="206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6"/>
      <c r="BD166" s="206"/>
      <c r="BE166" s="206"/>
      <c r="BF166" s="206"/>
      <c r="BG166" s="206"/>
      <c r="BH166" s="206"/>
      <c r="BI166" s="205"/>
      <c r="BJ166" s="206"/>
      <c r="BK166" s="206"/>
      <c r="BL166" s="206"/>
      <c r="BM166" s="206"/>
      <c r="BN166" s="206"/>
      <c r="BO166" s="206"/>
      <c r="BP166" s="206"/>
      <c r="BQ166" s="206"/>
      <c r="BR166" s="206"/>
      <c r="BS166" s="206"/>
      <c r="BT166" s="206"/>
      <c r="BU166" s="206"/>
      <c r="BV166" s="206"/>
      <c r="BW166" s="206"/>
      <c r="BX166" s="206"/>
      <c r="BY166" s="206"/>
      <c r="BZ166" s="206"/>
      <c r="CA166" s="205"/>
      <c r="CB166" s="206"/>
      <c r="CC166" s="206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6"/>
      <c r="CO166" s="206"/>
      <c r="CP166" s="206"/>
      <c r="CQ166" s="206"/>
      <c r="CR166" s="206"/>
      <c r="CS166" s="205"/>
      <c r="CT166" s="206"/>
      <c r="CU166" s="206"/>
      <c r="CV166" s="206"/>
      <c r="CW166" s="206"/>
      <c r="CX166" s="206"/>
      <c r="CY166" s="206"/>
      <c r="CZ166" s="206"/>
      <c r="DA166" s="206"/>
      <c r="DB166" s="206"/>
      <c r="DC166" s="206"/>
      <c r="DD166" s="206"/>
      <c r="DE166" s="206"/>
      <c r="DF166" s="206"/>
      <c r="DG166" s="206"/>
      <c r="DH166" s="206"/>
      <c r="DI166" s="206"/>
      <c r="DJ166" s="206"/>
      <c r="DK166" s="206"/>
      <c r="DL166" s="206"/>
      <c r="DM166" s="206"/>
      <c r="DN166" s="206"/>
      <c r="DO166" s="206"/>
      <c r="DP166" s="206"/>
      <c r="DQ166" s="206"/>
      <c r="DR166" s="206"/>
      <c r="DS166" s="206"/>
      <c r="DT166" s="206"/>
      <c r="DU166" s="206"/>
      <c r="DV166" s="206"/>
      <c r="DW166" s="206"/>
      <c r="DX166" s="206"/>
      <c r="DY166" s="206"/>
      <c r="DZ166" s="206"/>
      <c r="EA166" s="206"/>
      <c r="EB166" s="206"/>
      <c r="EC166" s="97"/>
    </row>
    <row r="167" spans="1:133" x14ac:dyDescent="0.25">
      <c r="A167" s="204"/>
      <c r="B167" s="2"/>
      <c r="C167" s="97"/>
      <c r="D167" s="205"/>
      <c r="E167" s="206"/>
      <c r="F167" s="205"/>
      <c r="G167" s="205"/>
      <c r="H167" s="205"/>
      <c r="I167" s="205"/>
      <c r="J167" s="205"/>
      <c r="K167" s="205"/>
      <c r="L167" s="205"/>
      <c r="M167" s="205"/>
      <c r="N167" s="206"/>
      <c r="O167" s="206"/>
      <c r="P167" s="206"/>
      <c r="Q167" s="205"/>
      <c r="R167" s="206"/>
      <c r="S167" s="205"/>
      <c r="T167" s="206"/>
      <c r="U167" s="205"/>
      <c r="V167" s="205"/>
      <c r="W167" s="206"/>
      <c r="X167" s="206"/>
      <c r="Y167" s="205"/>
      <c r="Z167" s="206"/>
      <c r="AA167" s="205"/>
      <c r="AB167" s="206"/>
      <c r="AC167" s="206"/>
      <c r="AD167" s="205"/>
      <c r="AE167" s="205"/>
      <c r="AF167" s="205"/>
      <c r="AG167" s="205"/>
      <c r="AH167" s="205"/>
      <c r="AI167" s="205"/>
      <c r="AJ167" s="205"/>
      <c r="AK167" s="206"/>
      <c r="AL167" s="205"/>
      <c r="AM167" s="205"/>
      <c r="AN167" s="205"/>
      <c r="AO167" s="205"/>
      <c r="AP167" s="205"/>
      <c r="AQ167" s="205"/>
      <c r="AR167" s="205"/>
      <c r="AS167" s="206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6"/>
      <c r="BD167" s="206"/>
      <c r="BE167" s="206"/>
      <c r="BF167" s="206"/>
      <c r="BG167" s="206"/>
      <c r="BH167" s="206"/>
      <c r="BI167" s="205"/>
      <c r="BJ167" s="206"/>
      <c r="BK167" s="206"/>
      <c r="BL167" s="206"/>
      <c r="BM167" s="206"/>
      <c r="BN167" s="206"/>
      <c r="BO167" s="206"/>
      <c r="BP167" s="206"/>
      <c r="BQ167" s="206"/>
      <c r="BR167" s="206"/>
      <c r="BS167" s="206"/>
      <c r="BT167" s="206"/>
      <c r="BU167" s="206"/>
      <c r="BV167" s="206"/>
      <c r="BW167" s="206"/>
      <c r="BX167" s="206"/>
      <c r="BY167" s="206"/>
      <c r="BZ167" s="206"/>
      <c r="CA167" s="205"/>
      <c r="CB167" s="206"/>
      <c r="CC167" s="206"/>
      <c r="CD167" s="206"/>
      <c r="CE167" s="206"/>
      <c r="CF167" s="206"/>
      <c r="CG167" s="206"/>
      <c r="CH167" s="206"/>
      <c r="CI167" s="206"/>
      <c r="CJ167" s="206"/>
      <c r="CK167" s="206"/>
      <c r="CL167" s="206"/>
      <c r="CM167" s="206"/>
      <c r="CN167" s="206"/>
      <c r="CO167" s="206"/>
      <c r="CP167" s="206"/>
      <c r="CQ167" s="206"/>
      <c r="CR167" s="206"/>
      <c r="CS167" s="205"/>
      <c r="CT167" s="206"/>
      <c r="CU167" s="206"/>
      <c r="CV167" s="206"/>
      <c r="CW167" s="206"/>
      <c r="CX167" s="206"/>
      <c r="CY167" s="206"/>
      <c r="CZ167" s="206"/>
      <c r="DA167" s="206"/>
      <c r="DB167" s="206"/>
      <c r="DC167" s="206"/>
      <c r="DD167" s="206"/>
      <c r="DE167" s="206"/>
      <c r="DF167" s="206"/>
      <c r="DG167" s="206"/>
      <c r="DH167" s="206"/>
      <c r="DI167" s="206"/>
      <c r="DJ167" s="206"/>
      <c r="DK167" s="206"/>
      <c r="DL167" s="206"/>
      <c r="DM167" s="206"/>
      <c r="DN167" s="206"/>
      <c r="DO167" s="206"/>
      <c r="DP167" s="206"/>
      <c r="DQ167" s="206"/>
      <c r="DR167" s="206"/>
      <c r="DS167" s="206"/>
      <c r="DT167" s="206"/>
      <c r="DU167" s="206"/>
      <c r="DV167" s="206"/>
      <c r="DW167" s="206"/>
      <c r="DX167" s="206"/>
      <c r="DY167" s="206"/>
      <c r="DZ167" s="206"/>
      <c r="EA167" s="206"/>
      <c r="EB167" s="206"/>
      <c r="EC167" s="97"/>
    </row>
    <row r="168" spans="1:133" x14ac:dyDescent="0.25">
      <c r="A168" s="204"/>
      <c r="B168" s="2"/>
      <c r="C168" s="97"/>
      <c r="D168" s="205"/>
      <c r="E168" s="206"/>
      <c r="F168" s="205"/>
      <c r="G168" s="205"/>
      <c r="H168" s="205"/>
      <c r="I168" s="205"/>
      <c r="J168" s="205"/>
      <c r="K168" s="205"/>
      <c r="L168" s="205"/>
      <c r="M168" s="205"/>
      <c r="N168" s="206"/>
      <c r="O168" s="206"/>
      <c r="P168" s="206"/>
      <c r="Q168" s="205"/>
      <c r="R168" s="206"/>
      <c r="S168" s="205"/>
      <c r="T168" s="206"/>
      <c r="U168" s="205"/>
      <c r="V168" s="205"/>
      <c r="W168" s="206"/>
      <c r="X168" s="206"/>
      <c r="Y168" s="205"/>
      <c r="Z168" s="206"/>
      <c r="AA168" s="205"/>
      <c r="AB168" s="206"/>
      <c r="AC168" s="206"/>
      <c r="AD168" s="205"/>
      <c r="AE168" s="205"/>
      <c r="AF168" s="205"/>
      <c r="AG168" s="205"/>
      <c r="AH168" s="205"/>
      <c r="AI168" s="205"/>
      <c r="AJ168" s="205"/>
      <c r="AK168" s="206"/>
      <c r="AL168" s="205"/>
      <c r="AM168" s="205"/>
      <c r="AN168" s="205"/>
      <c r="AO168" s="205"/>
      <c r="AP168" s="205"/>
      <c r="AQ168" s="205"/>
      <c r="AR168" s="205"/>
      <c r="AS168" s="206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6"/>
      <c r="BD168" s="206"/>
      <c r="BE168" s="206"/>
      <c r="BF168" s="206"/>
      <c r="BG168" s="206"/>
      <c r="BH168" s="206"/>
      <c r="BI168" s="205"/>
      <c r="BJ168" s="206"/>
      <c r="BK168" s="206"/>
      <c r="BL168" s="206"/>
      <c r="BM168" s="206"/>
      <c r="BN168" s="206"/>
      <c r="BO168" s="206"/>
      <c r="BP168" s="206"/>
      <c r="BQ168" s="206"/>
      <c r="BR168" s="206"/>
      <c r="BS168" s="206"/>
      <c r="BT168" s="206"/>
      <c r="BU168" s="206"/>
      <c r="BV168" s="206"/>
      <c r="BW168" s="206"/>
      <c r="BX168" s="206"/>
      <c r="BY168" s="206"/>
      <c r="BZ168" s="206"/>
      <c r="CA168" s="205"/>
      <c r="CB168" s="206"/>
      <c r="CC168" s="206"/>
      <c r="CD168" s="206"/>
      <c r="CE168" s="206"/>
      <c r="CF168" s="206"/>
      <c r="CG168" s="206"/>
      <c r="CH168" s="206"/>
      <c r="CI168" s="206"/>
      <c r="CJ168" s="206"/>
      <c r="CK168" s="206"/>
      <c r="CL168" s="206"/>
      <c r="CM168" s="206"/>
      <c r="CN168" s="206"/>
      <c r="CO168" s="206"/>
      <c r="CP168" s="206"/>
      <c r="CQ168" s="206"/>
      <c r="CR168" s="206"/>
      <c r="CS168" s="205"/>
      <c r="CT168" s="206"/>
      <c r="CU168" s="206"/>
      <c r="CV168" s="206"/>
      <c r="CW168" s="206"/>
      <c r="CX168" s="206"/>
      <c r="CY168" s="206"/>
      <c r="CZ168" s="206"/>
      <c r="DA168" s="206"/>
      <c r="DB168" s="206"/>
      <c r="DC168" s="206"/>
      <c r="DD168" s="206"/>
      <c r="DE168" s="206"/>
      <c r="DF168" s="206"/>
      <c r="DG168" s="206"/>
      <c r="DH168" s="206"/>
      <c r="DI168" s="206"/>
      <c r="DJ168" s="206"/>
      <c r="DK168" s="206"/>
      <c r="DL168" s="206"/>
      <c r="DM168" s="206"/>
      <c r="DN168" s="206"/>
      <c r="DO168" s="206"/>
      <c r="DP168" s="206"/>
      <c r="DQ168" s="206"/>
      <c r="DR168" s="206"/>
      <c r="DS168" s="206"/>
      <c r="DT168" s="206"/>
      <c r="DU168" s="206"/>
      <c r="DV168" s="206"/>
      <c r="DW168" s="206"/>
      <c r="DX168" s="206"/>
      <c r="DY168" s="206"/>
      <c r="DZ168" s="206"/>
      <c r="EA168" s="206"/>
      <c r="EB168" s="206"/>
      <c r="EC168" s="97"/>
    </row>
    <row r="169" spans="1:133" x14ac:dyDescent="0.25">
      <c r="A169" s="204"/>
      <c r="B169" s="2"/>
      <c r="C169" s="97"/>
      <c r="D169" s="205"/>
      <c r="E169" s="206"/>
      <c r="F169" s="205"/>
      <c r="G169" s="205"/>
      <c r="H169" s="205"/>
      <c r="I169" s="205"/>
      <c r="J169" s="205"/>
      <c r="K169" s="205"/>
      <c r="L169" s="205"/>
      <c r="M169" s="205"/>
      <c r="N169" s="206"/>
      <c r="O169" s="206"/>
      <c r="P169" s="206"/>
      <c r="Q169" s="205"/>
      <c r="R169" s="206"/>
      <c r="S169" s="205"/>
      <c r="T169" s="206"/>
      <c r="U169" s="205"/>
      <c r="V169" s="205"/>
      <c r="W169" s="206"/>
      <c r="X169" s="206"/>
      <c r="Y169" s="205"/>
      <c r="Z169" s="206"/>
      <c r="AA169" s="205"/>
      <c r="AB169" s="206"/>
      <c r="AC169" s="206"/>
      <c r="AD169" s="205"/>
      <c r="AE169" s="205"/>
      <c r="AF169" s="205"/>
      <c r="AG169" s="205"/>
      <c r="AH169" s="205"/>
      <c r="AI169" s="205"/>
      <c r="AJ169" s="205"/>
      <c r="AK169" s="206"/>
      <c r="AL169" s="205"/>
      <c r="AM169" s="205"/>
      <c r="AN169" s="205"/>
      <c r="AO169" s="205"/>
      <c r="AP169" s="205"/>
      <c r="AQ169" s="205"/>
      <c r="AR169" s="205"/>
      <c r="AS169" s="206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6"/>
      <c r="BD169" s="206"/>
      <c r="BE169" s="206"/>
      <c r="BF169" s="206"/>
      <c r="BG169" s="206"/>
      <c r="BH169" s="206"/>
      <c r="BI169" s="205"/>
      <c r="BJ169" s="206"/>
      <c r="BK169" s="206"/>
      <c r="BL169" s="206"/>
      <c r="BM169" s="206"/>
      <c r="BN169" s="206"/>
      <c r="BO169" s="206"/>
      <c r="BP169" s="206"/>
      <c r="BQ169" s="206"/>
      <c r="BR169" s="206"/>
      <c r="BS169" s="206"/>
      <c r="BT169" s="206"/>
      <c r="BU169" s="206"/>
      <c r="BV169" s="206"/>
      <c r="BW169" s="206"/>
      <c r="BX169" s="206"/>
      <c r="BY169" s="206"/>
      <c r="BZ169" s="206"/>
      <c r="CA169" s="205"/>
      <c r="CB169" s="206"/>
      <c r="CC169" s="206"/>
      <c r="CD169" s="206"/>
      <c r="CE169" s="206"/>
      <c r="CF169" s="206"/>
      <c r="CG169" s="206"/>
      <c r="CH169" s="206"/>
      <c r="CI169" s="206"/>
      <c r="CJ169" s="206"/>
      <c r="CK169" s="206"/>
      <c r="CL169" s="206"/>
      <c r="CM169" s="206"/>
      <c r="CN169" s="206"/>
      <c r="CO169" s="206"/>
      <c r="CP169" s="206"/>
      <c r="CQ169" s="206"/>
      <c r="CR169" s="206"/>
      <c r="CS169" s="205"/>
      <c r="CT169" s="206"/>
      <c r="CU169" s="206"/>
      <c r="CV169" s="206"/>
      <c r="CW169" s="206"/>
      <c r="CX169" s="206"/>
      <c r="CY169" s="206"/>
      <c r="CZ169" s="206"/>
      <c r="DA169" s="206"/>
      <c r="DB169" s="206"/>
      <c r="DC169" s="206"/>
      <c r="DD169" s="206"/>
      <c r="DE169" s="206"/>
      <c r="DF169" s="206"/>
      <c r="DG169" s="206"/>
      <c r="DH169" s="206"/>
      <c r="DI169" s="206"/>
      <c r="DJ169" s="206"/>
      <c r="DK169" s="206"/>
      <c r="DL169" s="206"/>
      <c r="DM169" s="206"/>
      <c r="DN169" s="206"/>
      <c r="DO169" s="206"/>
      <c r="DP169" s="206"/>
      <c r="DQ169" s="206"/>
      <c r="DR169" s="206"/>
      <c r="DS169" s="206"/>
      <c r="DT169" s="206"/>
      <c r="DU169" s="206"/>
      <c r="DV169" s="206"/>
      <c r="DW169" s="206"/>
      <c r="DX169" s="206"/>
      <c r="DY169" s="206"/>
      <c r="DZ169" s="206"/>
      <c r="EA169" s="206"/>
      <c r="EB169" s="206"/>
      <c r="EC169" s="97"/>
    </row>
    <row r="170" spans="1:133" x14ac:dyDescent="0.25">
      <c r="A170" s="204"/>
      <c r="B170" s="1"/>
      <c r="C170" s="97"/>
      <c r="D170" s="205"/>
      <c r="E170" s="206"/>
      <c r="F170" s="205"/>
      <c r="G170" s="205"/>
      <c r="H170" s="205"/>
      <c r="I170" s="205"/>
      <c r="J170" s="205"/>
      <c r="K170" s="205"/>
      <c r="L170" s="205"/>
      <c r="M170" s="205"/>
      <c r="N170" s="206"/>
      <c r="O170" s="206"/>
      <c r="P170" s="206"/>
      <c r="Q170" s="205"/>
      <c r="R170" s="206"/>
      <c r="S170" s="205"/>
      <c r="T170" s="206"/>
      <c r="U170" s="205"/>
      <c r="V170" s="205"/>
      <c r="W170" s="206"/>
      <c r="X170" s="206"/>
      <c r="Y170" s="205"/>
      <c r="Z170" s="206"/>
      <c r="AA170" s="205"/>
      <c r="AB170" s="206"/>
      <c r="AC170" s="206"/>
      <c r="AD170" s="205"/>
      <c r="AE170" s="205"/>
      <c r="AF170" s="205"/>
      <c r="AG170" s="205"/>
      <c r="AH170" s="205"/>
      <c r="AI170" s="205"/>
      <c r="AJ170" s="205"/>
      <c r="AK170" s="206"/>
      <c r="AL170" s="205"/>
      <c r="AM170" s="205"/>
      <c r="AN170" s="205"/>
      <c r="AO170" s="205"/>
      <c r="AP170" s="205"/>
      <c r="AQ170" s="205"/>
      <c r="AR170" s="205"/>
      <c r="AS170" s="206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6"/>
      <c r="BD170" s="206"/>
      <c r="BE170" s="206"/>
      <c r="BF170" s="206"/>
      <c r="BG170" s="206"/>
      <c r="BH170" s="206"/>
      <c r="BI170" s="205"/>
      <c r="BJ170" s="206"/>
      <c r="BK170" s="206"/>
      <c r="BL170" s="206"/>
      <c r="BM170" s="206"/>
      <c r="BN170" s="206"/>
      <c r="BO170" s="206"/>
      <c r="BP170" s="206"/>
      <c r="BQ170" s="206"/>
      <c r="BR170" s="206"/>
      <c r="BS170" s="206"/>
      <c r="BT170" s="206"/>
      <c r="BU170" s="206"/>
      <c r="BV170" s="206"/>
      <c r="BW170" s="206"/>
      <c r="BX170" s="206"/>
      <c r="BY170" s="206"/>
      <c r="BZ170" s="206"/>
      <c r="CA170" s="205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6"/>
      <c r="CQ170" s="206"/>
      <c r="CR170" s="206"/>
      <c r="CS170" s="205"/>
      <c r="CT170" s="206"/>
      <c r="CU170" s="206"/>
      <c r="CV170" s="206"/>
      <c r="CW170" s="206"/>
      <c r="CX170" s="206"/>
      <c r="CY170" s="206"/>
      <c r="CZ170" s="206"/>
      <c r="DA170" s="206"/>
      <c r="DB170" s="206"/>
      <c r="DC170" s="206"/>
      <c r="DD170" s="206"/>
      <c r="DE170" s="206"/>
      <c r="DF170" s="206"/>
      <c r="DG170" s="206"/>
      <c r="DH170" s="206"/>
      <c r="DI170" s="206"/>
      <c r="DJ170" s="206"/>
      <c r="DK170" s="206"/>
      <c r="DL170" s="206"/>
      <c r="DM170" s="206"/>
      <c r="DN170" s="206"/>
      <c r="DO170" s="206"/>
      <c r="DP170" s="206"/>
      <c r="DQ170" s="206"/>
      <c r="DR170" s="206"/>
      <c r="DS170" s="206"/>
      <c r="DT170" s="206"/>
      <c r="DU170" s="206"/>
      <c r="DV170" s="206"/>
      <c r="DW170" s="206"/>
      <c r="DX170" s="206"/>
      <c r="DY170" s="206"/>
      <c r="DZ170" s="206"/>
      <c r="EA170" s="206"/>
      <c r="EB170" s="206"/>
      <c r="EC170" s="97"/>
    </row>
    <row r="171" spans="1:133" x14ac:dyDescent="0.25">
      <c r="A171" s="204"/>
      <c r="B171" s="2"/>
      <c r="C171" s="97"/>
      <c r="D171" s="205"/>
      <c r="E171" s="206"/>
      <c r="F171" s="205"/>
      <c r="G171" s="205"/>
      <c r="H171" s="205"/>
      <c r="I171" s="205"/>
      <c r="J171" s="205"/>
      <c r="K171" s="205"/>
      <c r="L171" s="205"/>
      <c r="M171" s="205"/>
      <c r="N171" s="206"/>
      <c r="O171" s="206"/>
      <c r="P171" s="206"/>
      <c r="Q171" s="205"/>
      <c r="R171" s="206"/>
      <c r="S171" s="205"/>
      <c r="T171" s="206"/>
      <c r="U171" s="205"/>
      <c r="V171" s="205"/>
      <c r="W171" s="206"/>
      <c r="X171" s="206"/>
      <c r="Y171" s="205"/>
      <c r="Z171" s="206"/>
      <c r="AA171" s="205"/>
      <c r="AB171" s="206"/>
      <c r="AC171" s="206"/>
      <c r="AD171" s="205"/>
      <c r="AE171" s="205"/>
      <c r="AF171" s="205"/>
      <c r="AG171" s="205"/>
      <c r="AH171" s="205"/>
      <c r="AI171" s="205"/>
      <c r="AJ171" s="205"/>
      <c r="AK171" s="206"/>
      <c r="AL171" s="205"/>
      <c r="AM171" s="205"/>
      <c r="AN171" s="205"/>
      <c r="AO171" s="205"/>
      <c r="AP171" s="205"/>
      <c r="AQ171" s="205"/>
      <c r="AR171" s="205"/>
      <c r="AS171" s="206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6"/>
      <c r="BD171" s="206"/>
      <c r="BE171" s="206"/>
      <c r="BF171" s="206"/>
      <c r="BG171" s="206"/>
      <c r="BH171" s="206"/>
      <c r="BI171" s="205"/>
      <c r="BJ171" s="206"/>
      <c r="BK171" s="206"/>
      <c r="BL171" s="206"/>
      <c r="BM171" s="206"/>
      <c r="BN171" s="206"/>
      <c r="BO171" s="206"/>
      <c r="BP171" s="206"/>
      <c r="BQ171" s="206"/>
      <c r="BR171" s="206"/>
      <c r="BS171" s="206"/>
      <c r="BT171" s="206"/>
      <c r="BU171" s="206"/>
      <c r="BV171" s="206"/>
      <c r="BW171" s="206"/>
      <c r="BX171" s="206"/>
      <c r="BY171" s="206"/>
      <c r="BZ171" s="206"/>
      <c r="CA171" s="205"/>
      <c r="CB171" s="206"/>
      <c r="CC171" s="206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6"/>
      <c r="CO171" s="206"/>
      <c r="CP171" s="206"/>
      <c r="CQ171" s="206"/>
      <c r="CR171" s="206"/>
      <c r="CS171" s="205"/>
      <c r="CT171" s="206"/>
      <c r="CU171" s="206"/>
      <c r="CV171" s="206"/>
      <c r="CW171" s="206"/>
      <c r="CX171" s="206"/>
      <c r="CY171" s="206"/>
      <c r="CZ171" s="206"/>
      <c r="DA171" s="206"/>
      <c r="DB171" s="206"/>
      <c r="DC171" s="206"/>
      <c r="DD171" s="206"/>
      <c r="DE171" s="206"/>
      <c r="DF171" s="206"/>
      <c r="DG171" s="206"/>
      <c r="DH171" s="206"/>
      <c r="DI171" s="206"/>
      <c r="DJ171" s="206"/>
      <c r="DK171" s="206"/>
      <c r="DL171" s="206"/>
      <c r="DM171" s="206"/>
      <c r="DN171" s="206"/>
      <c r="DO171" s="206"/>
      <c r="DP171" s="206"/>
      <c r="DQ171" s="206"/>
      <c r="DR171" s="206"/>
      <c r="DS171" s="206"/>
      <c r="DT171" s="206"/>
      <c r="DU171" s="206"/>
      <c r="DV171" s="206"/>
      <c r="DW171" s="206"/>
      <c r="DX171" s="206"/>
      <c r="DY171" s="206"/>
      <c r="DZ171" s="206"/>
      <c r="EA171" s="206"/>
      <c r="EB171" s="206"/>
      <c r="EC171" s="97"/>
    </row>
    <row r="172" spans="1:133" x14ac:dyDescent="0.25">
      <c r="A172" s="204"/>
      <c r="B172" s="2"/>
      <c r="C172" s="97"/>
      <c r="D172" s="205"/>
      <c r="E172" s="206"/>
      <c r="F172" s="205"/>
      <c r="G172" s="205"/>
      <c r="H172" s="205"/>
      <c r="I172" s="205"/>
      <c r="J172" s="205"/>
      <c r="K172" s="205"/>
      <c r="L172" s="205"/>
      <c r="M172" s="205"/>
      <c r="N172" s="206"/>
      <c r="O172" s="206"/>
      <c r="P172" s="206"/>
      <c r="Q172" s="205"/>
      <c r="R172" s="206"/>
      <c r="S172" s="205"/>
      <c r="T172" s="206"/>
      <c r="U172" s="205"/>
      <c r="V172" s="205"/>
      <c r="W172" s="206"/>
      <c r="X172" s="206"/>
      <c r="Y172" s="205"/>
      <c r="Z172" s="206"/>
      <c r="AA172" s="205"/>
      <c r="AB172" s="206"/>
      <c r="AC172" s="206"/>
      <c r="AD172" s="205"/>
      <c r="AE172" s="205"/>
      <c r="AF172" s="205"/>
      <c r="AG172" s="205"/>
      <c r="AH172" s="205"/>
      <c r="AI172" s="205"/>
      <c r="AJ172" s="205"/>
      <c r="AK172" s="206"/>
      <c r="AL172" s="205"/>
      <c r="AM172" s="205"/>
      <c r="AN172" s="205"/>
      <c r="AO172" s="205"/>
      <c r="AP172" s="205"/>
      <c r="AQ172" s="205"/>
      <c r="AR172" s="205"/>
      <c r="AS172" s="206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6"/>
      <c r="BD172" s="206"/>
      <c r="BE172" s="206"/>
      <c r="BF172" s="206"/>
      <c r="BG172" s="206"/>
      <c r="BH172" s="206"/>
      <c r="BI172" s="205"/>
      <c r="BJ172" s="206"/>
      <c r="BK172" s="206"/>
      <c r="BL172" s="206"/>
      <c r="BM172" s="206"/>
      <c r="BN172" s="206"/>
      <c r="BO172" s="206"/>
      <c r="BP172" s="206"/>
      <c r="BQ172" s="206"/>
      <c r="BR172" s="206"/>
      <c r="BS172" s="206"/>
      <c r="BT172" s="206"/>
      <c r="BU172" s="206"/>
      <c r="BV172" s="206"/>
      <c r="BW172" s="206"/>
      <c r="BX172" s="206"/>
      <c r="BY172" s="206"/>
      <c r="BZ172" s="206"/>
      <c r="CA172" s="205"/>
      <c r="CB172" s="206"/>
      <c r="CC172" s="206"/>
      <c r="CD172" s="206"/>
      <c r="CE172" s="206"/>
      <c r="CF172" s="206"/>
      <c r="CG172" s="206"/>
      <c r="CH172" s="206"/>
      <c r="CI172" s="206"/>
      <c r="CJ172" s="206"/>
      <c r="CK172" s="206"/>
      <c r="CL172" s="206"/>
      <c r="CM172" s="206"/>
      <c r="CN172" s="206"/>
      <c r="CO172" s="206"/>
      <c r="CP172" s="206"/>
      <c r="CQ172" s="206"/>
      <c r="CR172" s="206"/>
      <c r="CS172" s="205"/>
      <c r="CT172" s="206"/>
      <c r="CU172" s="206"/>
      <c r="CV172" s="206"/>
      <c r="CW172" s="206"/>
      <c r="CX172" s="206"/>
      <c r="CY172" s="206"/>
      <c r="CZ172" s="206"/>
      <c r="DA172" s="206"/>
      <c r="DB172" s="206"/>
      <c r="DC172" s="206"/>
      <c r="DD172" s="206"/>
      <c r="DE172" s="206"/>
      <c r="DF172" s="206"/>
      <c r="DG172" s="206"/>
      <c r="DH172" s="206"/>
      <c r="DI172" s="206"/>
      <c r="DJ172" s="206"/>
      <c r="DK172" s="206"/>
      <c r="DL172" s="206"/>
      <c r="DM172" s="206"/>
      <c r="DN172" s="206"/>
      <c r="DO172" s="206"/>
      <c r="DP172" s="206"/>
      <c r="DQ172" s="206"/>
      <c r="DR172" s="206"/>
      <c r="DS172" s="206"/>
      <c r="DT172" s="206"/>
      <c r="DU172" s="206"/>
      <c r="DV172" s="206"/>
      <c r="DW172" s="206"/>
      <c r="DX172" s="206"/>
      <c r="DY172" s="206"/>
      <c r="DZ172" s="206"/>
      <c r="EA172" s="206"/>
      <c r="EB172" s="206"/>
      <c r="EC172" s="97"/>
    </row>
    <row r="173" spans="1:133" x14ac:dyDescent="0.25">
      <c r="A173" s="204"/>
      <c r="B173" s="2"/>
      <c r="C173" s="97"/>
      <c r="D173" s="205"/>
      <c r="E173" s="206"/>
      <c r="F173" s="205"/>
      <c r="G173" s="205"/>
      <c r="H173" s="205"/>
      <c r="I173" s="205"/>
      <c r="J173" s="205"/>
      <c r="K173" s="205"/>
      <c r="L173" s="205"/>
      <c r="M173" s="205"/>
      <c r="N173" s="206"/>
      <c r="O173" s="206"/>
      <c r="P173" s="206"/>
      <c r="Q173" s="205"/>
      <c r="R173" s="206"/>
      <c r="S173" s="205"/>
      <c r="T173" s="206"/>
      <c r="U173" s="205"/>
      <c r="V173" s="205"/>
      <c r="W173" s="206"/>
      <c r="X173" s="206"/>
      <c r="Y173" s="205"/>
      <c r="Z173" s="206"/>
      <c r="AA173" s="205"/>
      <c r="AB173" s="206"/>
      <c r="AC173" s="206"/>
      <c r="AD173" s="205"/>
      <c r="AE173" s="205"/>
      <c r="AF173" s="205"/>
      <c r="AG173" s="205"/>
      <c r="AH173" s="205"/>
      <c r="AI173" s="205"/>
      <c r="AJ173" s="205"/>
      <c r="AK173" s="206"/>
      <c r="AL173" s="205"/>
      <c r="AM173" s="205"/>
      <c r="AN173" s="205"/>
      <c r="AO173" s="205"/>
      <c r="AP173" s="205"/>
      <c r="AQ173" s="205"/>
      <c r="AR173" s="205"/>
      <c r="AS173" s="206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6"/>
      <c r="BD173" s="206"/>
      <c r="BE173" s="206"/>
      <c r="BF173" s="206"/>
      <c r="BG173" s="206"/>
      <c r="BH173" s="206"/>
      <c r="BI173" s="205"/>
      <c r="BJ173" s="206"/>
      <c r="BK173" s="206"/>
      <c r="BL173" s="206"/>
      <c r="BM173" s="206"/>
      <c r="BN173" s="206"/>
      <c r="BO173" s="206"/>
      <c r="BP173" s="206"/>
      <c r="BQ173" s="206"/>
      <c r="BR173" s="206"/>
      <c r="BS173" s="206"/>
      <c r="BT173" s="206"/>
      <c r="BU173" s="206"/>
      <c r="BV173" s="206"/>
      <c r="BW173" s="206"/>
      <c r="BX173" s="206"/>
      <c r="BY173" s="206"/>
      <c r="BZ173" s="206"/>
      <c r="CA173" s="205"/>
      <c r="CB173" s="206"/>
      <c r="CC173" s="206"/>
      <c r="CD173" s="206"/>
      <c r="CE173" s="206"/>
      <c r="CF173" s="206"/>
      <c r="CG173" s="206"/>
      <c r="CH173" s="206"/>
      <c r="CI173" s="206"/>
      <c r="CJ173" s="206"/>
      <c r="CK173" s="206"/>
      <c r="CL173" s="206"/>
      <c r="CM173" s="206"/>
      <c r="CN173" s="206"/>
      <c r="CO173" s="206"/>
      <c r="CP173" s="206"/>
      <c r="CQ173" s="206"/>
      <c r="CR173" s="206"/>
      <c r="CS173" s="205"/>
      <c r="CT173" s="206"/>
      <c r="CU173" s="206"/>
      <c r="CV173" s="206"/>
      <c r="CW173" s="206"/>
      <c r="CX173" s="206"/>
      <c r="CY173" s="206"/>
      <c r="CZ173" s="206"/>
      <c r="DA173" s="206"/>
      <c r="DB173" s="206"/>
      <c r="DC173" s="206"/>
      <c r="DD173" s="206"/>
      <c r="DE173" s="206"/>
      <c r="DF173" s="206"/>
      <c r="DG173" s="206"/>
      <c r="DH173" s="206"/>
      <c r="DI173" s="206"/>
      <c r="DJ173" s="206"/>
      <c r="DK173" s="206"/>
      <c r="DL173" s="206"/>
      <c r="DM173" s="206"/>
      <c r="DN173" s="206"/>
      <c r="DO173" s="206"/>
      <c r="DP173" s="206"/>
      <c r="DQ173" s="206"/>
      <c r="DR173" s="206"/>
      <c r="DS173" s="206"/>
      <c r="DT173" s="206"/>
      <c r="DU173" s="206"/>
      <c r="DV173" s="206"/>
      <c r="DW173" s="206"/>
      <c r="DX173" s="206"/>
      <c r="DY173" s="206"/>
      <c r="DZ173" s="206"/>
      <c r="EA173" s="206"/>
      <c r="EB173" s="206"/>
      <c r="EC173" s="97"/>
    </row>
    <row r="174" spans="1:133" x14ac:dyDescent="0.25">
      <c r="A174" s="204"/>
      <c r="B174" s="2"/>
      <c r="C174" s="97"/>
      <c r="D174" s="205"/>
      <c r="E174" s="206"/>
      <c r="F174" s="205"/>
      <c r="G174" s="205"/>
      <c r="H174" s="205"/>
      <c r="I174" s="205"/>
      <c r="J174" s="205"/>
      <c r="K174" s="205"/>
      <c r="L174" s="205"/>
      <c r="M174" s="205"/>
      <c r="N174" s="206"/>
      <c r="O174" s="206"/>
      <c r="P174" s="206"/>
      <c r="Q174" s="205"/>
      <c r="R174" s="206"/>
      <c r="S174" s="205"/>
      <c r="T174" s="206"/>
      <c r="U174" s="205"/>
      <c r="V174" s="205"/>
      <c r="W174" s="206"/>
      <c r="X174" s="206"/>
      <c r="Y174" s="205"/>
      <c r="Z174" s="206"/>
      <c r="AA174" s="205"/>
      <c r="AB174" s="206"/>
      <c r="AC174" s="206"/>
      <c r="AD174" s="205"/>
      <c r="AE174" s="205"/>
      <c r="AF174" s="205"/>
      <c r="AG174" s="205"/>
      <c r="AH174" s="205"/>
      <c r="AI174" s="205"/>
      <c r="AJ174" s="205"/>
      <c r="AK174" s="206"/>
      <c r="AL174" s="205"/>
      <c r="AM174" s="205"/>
      <c r="AN174" s="205"/>
      <c r="AO174" s="205"/>
      <c r="AP174" s="205"/>
      <c r="AQ174" s="205"/>
      <c r="AR174" s="205"/>
      <c r="AS174" s="206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6"/>
      <c r="BD174" s="206"/>
      <c r="BE174" s="206"/>
      <c r="BF174" s="206"/>
      <c r="BG174" s="206"/>
      <c r="BH174" s="206"/>
      <c r="BI174" s="205"/>
      <c r="BJ174" s="206"/>
      <c r="BK174" s="206"/>
      <c r="BL174" s="206"/>
      <c r="BM174" s="206"/>
      <c r="BN174" s="206"/>
      <c r="BO174" s="206"/>
      <c r="BP174" s="206"/>
      <c r="BQ174" s="206"/>
      <c r="BR174" s="206"/>
      <c r="BS174" s="206"/>
      <c r="BT174" s="206"/>
      <c r="BU174" s="206"/>
      <c r="BV174" s="206"/>
      <c r="BW174" s="206"/>
      <c r="BX174" s="206"/>
      <c r="BY174" s="206"/>
      <c r="BZ174" s="206"/>
      <c r="CA174" s="205"/>
      <c r="CB174" s="206"/>
      <c r="CC174" s="206"/>
      <c r="CD174" s="206"/>
      <c r="CE174" s="206"/>
      <c r="CF174" s="206"/>
      <c r="CG174" s="206"/>
      <c r="CH174" s="206"/>
      <c r="CI174" s="206"/>
      <c r="CJ174" s="206"/>
      <c r="CK174" s="206"/>
      <c r="CL174" s="206"/>
      <c r="CM174" s="206"/>
      <c r="CN174" s="206"/>
      <c r="CO174" s="206"/>
      <c r="CP174" s="206"/>
      <c r="CQ174" s="206"/>
      <c r="CR174" s="206"/>
      <c r="CS174" s="205"/>
      <c r="CT174" s="206"/>
      <c r="CU174" s="206"/>
      <c r="CV174" s="206"/>
      <c r="CW174" s="206"/>
      <c r="CX174" s="206"/>
      <c r="CY174" s="206"/>
      <c r="CZ174" s="206"/>
      <c r="DA174" s="206"/>
      <c r="DB174" s="206"/>
      <c r="DC174" s="206"/>
      <c r="DD174" s="206"/>
      <c r="DE174" s="206"/>
      <c r="DF174" s="206"/>
      <c r="DG174" s="206"/>
      <c r="DH174" s="206"/>
      <c r="DI174" s="206"/>
      <c r="DJ174" s="206"/>
      <c r="DK174" s="206"/>
      <c r="DL174" s="206"/>
      <c r="DM174" s="206"/>
      <c r="DN174" s="206"/>
      <c r="DO174" s="206"/>
      <c r="DP174" s="206"/>
      <c r="DQ174" s="206"/>
      <c r="DR174" s="206"/>
      <c r="DS174" s="206"/>
      <c r="DT174" s="206"/>
      <c r="DU174" s="206"/>
      <c r="DV174" s="206"/>
      <c r="DW174" s="206"/>
      <c r="DX174" s="206"/>
      <c r="DY174" s="206"/>
      <c r="DZ174" s="206"/>
      <c r="EA174" s="206"/>
      <c r="EB174" s="206"/>
      <c r="EC174" s="97"/>
    </row>
    <row r="175" spans="1:133" x14ac:dyDescent="0.25">
      <c r="A175" s="204"/>
      <c r="B175" s="2"/>
      <c r="C175" s="97"/>
      <c r="D175" s="205"/>
      <c r="E175" s="206"/>
      <c r="F175" s="205"/>
      <c r="G175" s="205"/>
      <c r="H175" s="205"/>
      <c r="I175" s="205"/>
      <c r="J175" s="205"/>
      <c r="K175" s="205"/>
      <c r="L175" s="205"/>
      <c r="M175" s="205"/>
      <c r="N175" s="206"/>
      <c r="O175" s="206"/>
      <c r="P175" s="206"/>
      <c r="Q175" s="205"/>
      <c r="R175" s="206"/>
      <c r="S175" s="205"/>
      <c r="T175" s="206"/>
      <c r="U175" s="205"/>
      <c r="V175" s="205"/>
      <c r="W175" s="206"/>
      <c r="X175" s="206"/>
      <c r="Y175" s="205"/>
      <c r="Z175" s="206"/>
      <c r="AA175" s="205"/>
      <c r="AB175" s="206"/>
      <c r="AC175" s="206"/>
      <c r="AD175" s="205"/>
      <c r="AE175" s="205"/>
      <c r="AF175" s="205"/>
      <c r="AG175" s="205"/>
      <c r="AH175" s="205"/>
      <c r="AI175" s="205"/>
      <c r="AJ175" s="205"/>
      <c r="AK175" s="206"/>
      <c r="AL175" s="205"/>
      <c r="AM175" s="205"/>
      <c r="AN175" s="205"/>
      <c r="AO175" s="205"/>
      <c r="AP175" s="205"/>
      <c r="AQ175" s="205"/>
      <c r="AR175" s="205"/>
      <c r="AS175" s="206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6"/>
      <c r="BD175" s="206"/>
      <c r="BE175" s="206"/>
      <c r="BF175" s="206"/>
      <c r="BG175" s="206"/>
      <c r="BH175" s="206"/>
      <c r="BI175" s="205"/>
      <c r="BJ175" s="206"/>
      <c r="BK175" s="206"/>
      <c r="BL175" s="206"/>
      <c r="BM175" s="206"/>
      <c r="BN175" s="206"/>
      <c r="BO175" s="206"/>
      <c r="BP175" s="206"/>
      <c r="BQ175" s="206"/>
      <c r="BR175" s="206"/>
      <c r="BS175" s="206"/>
      <c r="BT175" s="206"/>
      <c r="BU175" s="206"/>
      <c r="BV175" s="206"/>
      <c r="BW175" s="206"/>
      <c r="BX175" s="206"/>
      <c r="BY175" s="206"/>
      <c r="BZ175" s="206"/>
      <c r="CA175" s="205"/>
      <c r="CB175" s="206"/>
      <c r="CC175" s="206"/>
      <c r="CD175" s="206"/>
      <c r="CE175" s="206"/>
      <c r="CF175" s="206"/>
      <c r="CG175" s="206"/>
      <c r="CH175" s="206"/>
      <c r="CI175" s="206"/>
      <c r="CJ175" s="206"/>
      <c r="CK175" s="206"/>
      <c r="CL175" s="206"/>
      <c r="CM175" s="206"/>
      <c r="CN175" s="206"/>
      <c r="CO175" s="206"/>
      <c r="CP175" s="206"/>
      <c r="CQ175" s="206"/>
      <c r="CR175" s="206"/>
      <c r="CS175" s="205"/>
      <c r="CT175" s="206"/>
      <c r="CU175" s="206"/>
      <c r="CV175" s="206"/>
      <c r="CW175" s="206"/>
      <c r="CX175" s="206"/>
      <c r="CY175" s="206"/>
      <c r="CZ175" s="206"/>
      <c r="DA175" s="206"/>
      <c r="DB175" s="206"/>
      <c r="DC175" s="206"/>
      <c r="DD175" s="206"/>
      <c r="DE175" s="206"/>
      <c r="DF175" s="206"/>
      <c r="DG175" s="206"/>
      <c r="DH175" s="206"/>
      <c r="DI175" s="206"/>
      <c r="DJ175" s="206"/>
      <c r="DK175" s="206"/>
      <c r="DL175" s="206"/>
      <c r="DM175" s="206"/>
      <c r="DN175" s="206"/>
      <c r="DO175" s="206"/>
      <c r="DP175" s="206"/>
      <c r="DQ175" s="206"/>
      <c r="DR175" s="206"/>
      <c r="DS175" s="206"/>
      <c r="DT175" s="206"/>
      <c r="DU175" s="206"/>
      <c r="DV175" s="206"/>
      <c r="DW175" s="206"/>
      <c r="DX175" s="206"/>
      <c r="DY175" s="206"/>
      <c r="DZ175" s="206"/>
      <c r="EA175" s="206"/>
      <c r="EB175" s="206"/>
      <c r="EC175" s="97"/>
    </row>
    <row r="176" spans="1:133" x14ac:dyDescent="0.25">
      <c r="A176" s="204"/>
      <c r="B176" s="2"/>
      <c r="C176" s="97"/>
      <c r="D176" s="205"/>
      <c r="E176" s="206"/>
      <c r="F176" s="205"/>
      <c r="G176" s="205"/>
      <c r="H176" s="205"/>
      <c r="I176" s="205"/>
      <c r="J176" s="205"/>
      <c r="K176" s="205"/>
      <c r="L176" s="205"/>
      <c r="M176" s="205"/>
      <c r="N176" s="206"/>
      <c r="O176" s="206"/>
      <c r="P176" s="206"/>
      <c r="Q176" s="205"/>
      <c r="R176" s="206"/>
      <c r="S176" s="205"/>
      <c r="T176" s="206"/>
      <c r="U176" s="205"/>
      <c r="V176" s="205"/>
      <c r="W176" s="206"/>
      <c r="X176" s="206"/>
      <c r="Y176" s="205"/>
      <c r="Z176" s="206"/>
      <c r="AA176" s="205"/>
      <c r="AB176" s="206"/>
      <c r="AC176" s="206"/>
      <c r="AD176" s="205"/>
      <c r="AE176" s="205"/>
      <c r="AF176" s="205"/>
      <c r="AG176" s="205"/>
      <c r="AH176" s="205"/>
      <c r="AI176" s="205"/>
      <c r="AJ176" s="205"/>
      <c r="AK176" s="206"/>
      <c r="AL176" s="205"/>
      <c r="AM176" s="205"/>
      <c r="AN176" s="205"/>
      <c r="AO176" s="205"/>
      <c r="AP176" s="205"/>
      <c r="AQ176" s="205"/>
      <c r="AR176" s="205"/>
      <c r="AS176" s="206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6"/>
      <c r="BD176" s="206"/>
      <c r="BE176" s="206"/>
      <c r="BF176" s="206"/>
      <c r="BG176" s="206"/>
      <c r="BH176" s="206"/>
      <c r="BI176" s="205"/>
      <c r="BJ176" s="206"/>
      <c r="BK176" s="206"/>
      <c r="BL176" s="206"/>
      <c r="BM176" s="206"/>
      <c r="BN176" s="206"/>
      <c r="BO176" s="206"/>
      <c r="BP176" s="206"/>
      <c r="BQ176" s="206"/>
      <c r="BR176" s="206"/>
      <c r="BS176" s="206"/>
      <c r="BT176" s="206"/>
      <c r="BU176" s="206"/>
      <c r="BV176" s="206"/>
      <c r="BW176" s="206"/>
      <c r="BX176" s="206"/>
      <c r="BY176" s="206"/>
      <c r="BZ176" s="206"/>
      <c r="CA176" s="205"/>
      <c r="CB176" s="206"/>
      <c r="CC176" s="206"/>
      <c r="CD176" s="206"/>
      <c r="CE176" s="206"/>
      <c r="CF176" s="206"/>
      <c r="CG176" s="206"/>
      <c r="CH176" s="206"/>
      <c r="CI176" s="206"/>
      <c r="CJ176" s="206"/>
      <c r="CK176" s="206"/>
      <c r="CL176" s="206"/>
      <c r="CM176" s="206"/>
      <c r="CN176" s="206"/>
      <c r="CO176" s="206"/>
      <c r="CP176" s="206"/>
      <c r="CQ176" s="206"/>
      <c r="CR176" s="206"/>
      <c r="CS176" s="205"/>
      <c r="CT176" s="206"/>
      <c r="CU176" s="206"/>
      <c r="CV176" s="206"/>
      <c r="CW176" s="206"/>
      <c r="CX176" s="206"/>
      <c r="CY176" s="206"/>
      <c r="CZ176" s="206"/>
      <c r="DA176" s="206"/>
      <c r="DB176" s="206"/>
      <c r="DC176" s="206"/>
      <c r="DD176" s="206"/>
      <c r="DE176" s="206"/>
      <c r="DF176" s="206"/>
      <c r="DG176" s="206"/>
      <c r="DH176" s="206"/>
      <c r="DI176" s="206"/>
      <c r="DJ176" s="206"/>
      <c r="DK176" s="206"/>
      <c r="DL176" s="206"/>
      <c r="DM176" s="206"/>
      <c r="DN176" s="206"/>
      <c r="DO176" s="206"/>
      <c r="DP176" s="206"/>
      <c r="DQ176" s="206"/>
      <c r="DR176" s="206"/>
      <c r="DS176" s="206"/>
      <c r="DT176" s="206"/>
      <c r="DU176" s="206"/>
      <c r="DV176" s="206"/>
      <c r="DW176" s="206"/>
      <c r="DX176" s="206"/>
      <c r="DY176" s="206"/>
      <c r="DZ176" s="206"/>
      <c r="EA176" s="206"/>
      <c r="EB176" s="206"/>
      <c r="EC176" s="97"/>
    </row>
    <row r="177" spans="1:133" x14ac:dyDescent="0.25">
      <c r="A177" s="204"/>
      <c r="B177" s="2"/>
      <c r="C177" s="97"/>
      <c r="D177" s="205"/>
      <c r="E177" s="206"/>
      <c r="F177" s="205"/>
      <c r="G177" s="205"/>
      <c r="H177" s="205"/>
      <c r="I177" s="205"/>
      <c r="J177" s="205"/>
      <c r="K177" s="205"/>
      <c r="L177" s="205"/>
      <c r="M177" s="205"/>
      <c r="N177" s="206"/>
      <c r="O177" s="206"/>
      <c r="P177" s="206"/>
      <c r="Q177" s="205"/>
      <c r="R177" s="206"/>
      <c r="S177" s="205"/>
      <c r="T177" s="206"/>
      <c r="U177" s="205"/>
      <c r="V177" s="205"/>
      <c r="W177" s="206"/>
      <c r="X177" s="206"/>
      <c r="Y177" s="205"/>
      <c r="Z177" s="206"/>
      <c r="AA177" s="205"/>
      <c r="AB177" s="206"/>
      <c r="AC177" s="206"/>
      <c r="AD177" s="205"/>
      <c r="AE177" s="205"/>
      <c r="AF177" s="205"/>
      <c r="AG177" s="205"/>
      <c r="AH177" s="205"/>
      <c r="AI177" s="205"/>
      <c r="AJ177" s="205"/>
      <c r="AK177" s="206"/>
      <c r="AL177" s="205"/>
      <c r="AM177" s="205"/>
      <c r="AN177" s="205"/>
      <c r="AO177" s="205"/>
      <c r="AP177" s="205"/>
      <c r="AQ177" s="205"/>
      <c r="AR177" s="205"/>
      <c r="AS177" s="206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6"/>
      <c r="BD177" s="206"/>
      <c r="BE177" s="206"/>
      <c r="BF177" s="206"/>
      <c r="BG177" s="206"/>
      <c r="BH177" s="206"/>
      <c r="BI177" s="205"/>
      <c r="BJ177" s="206"/>
      <c r="BK177" s="206"/>
      <c r="BL177" s="206"/>
      <c r="BM177" s="206"/>
      <c r="BN177" s="206"/>
      <c r="BO177" s="206"/>
      <c r="BP177" s="206"/>
      <c r="BQ177" s="206"/>
      <c r="BR177" s="206"/>
      <c r="BS177" s="206"/>
      <c r="BT177" s="206"/>
      <c r="BU177" s="206"/>
      <c r="BV177" s="206"/>
      <c r="BW177" s="206"/>
      <c r="BX177" s="206"/>
      <c r="BY177" s="206"/>
      <c r="BZ177" s="206"/>
      <c r="CA177" s="205"/>
      <c r="CB177" s="206"/>
      <c r="CC177" s="206"/>
      <c r="CD177" s="206"/>
      <c r="CE177" s="206"/>
      <c r="CF177" s="206"/>
      <c r="CG177" s="206"/>
      <c r="CH177" s="206"/>
      <c r="CI177" s="206"/>
      <c r="CJ177" s="206"/>
      <c r="CK177" s="206"/>
      <c r="CL177" s="206"/>
      <c r="CM177" s="206"/>
      <c r="CN177" s="206"/>
      <c r="CO177" s="206"/>
      <c r="CP177" s="206"/>
      <c r="CQ177" s="206"/>
      <c r="CR177" s="206"/>
      <c r="CS177" s="205"/>
      <c r="CT177" s="206"/>
      <c r="CU177" s="206"/>
      <c r="CV177" s="206"/>
      <c r="CW177" s="206"/>
      <c r="CX177" s="206"/>
      <c r="CY177" s="206"/>
      <c r="CZ177" s="206"/>
      <c r="DA177" s="206"/>
      <c r="DB177" s="206"/>
      <c r="DC177" s="206"/>
      <c r="DD177" s="206"/>
      <c r="DE177" s="206"/>
      <c r="DF177" s="206"/>
      <c r="DG177" s="206"/>
      <c r="DH177" s="206"/>
      <c r="DI177" s="206"/>
      <c r="DJ177" s="206"/>
      <c r="DK177" s="206"/>
      <c r="DL177" s="206"/>
      <c r="DM177" s="206"/>
      <c r="DN177" s="206"/>
      <c r="DO177" s="206"/>
      <c r="DP177" s="206"/>
      <c r="DQ177" s="206"/>
      <c r="DR177" s="206"/>
      <c r="DS177" s="206"/>
      <c r="DT177" s="206"/>
      <c r="DU177" s="206"/>
      <c r="DV177" s="206"/>
      <c r="DW177" s="206"/>
      <c r="DX177" s="206"/>
      <c r="DY177" s="206"/>
      <c r="DZ177" s="206"/>
      <c r="EA177" s="206"/>
      <c r="EB177" s="206"/>
      <c r="EC177" s="97"/>
    </row>
    <row r="178" spans="1:133" x14ac:dyDescent="0.25">
      <c r="A178" s="204"/>
      <c r="B178" s="2"/>
      <c r="C178" s="97"/>
      <c r="D178" s="205"/>
      <c r="E178" s="206"/>
      <c r="F178" s="205"/>
      <c r="G178" s="205"/>
      <c r="H178" s="205"/>
      <c r="I178" s="205"/>
      <c r="J178" s="205"/>
      <c r="K178" s="205"/>
      <c r="L178" s="205"/>
      <c r="M178" s="205"/>
      <c r="N178" s="206"/>
      <c r="O178" s="206"/>
      <c r="P178" s="206"/>
      <c r="Q178" s="205"/>
      <c r="R178" s="206"/>
      <c r="S178" s="205"/>
      <c r="T178" s="206"/>
      <c r="U178" s="205"/>
      <c r="V178" s="205"/>
      <c r="W178" s="206"/>
      <c r="X178" s="206"/>
      <c r="Y178" s="205"/>
      <c r="Z178" s="206"/>
      <c r="AA178" s="205"/>
      <c r="AB178" s="206"/>
      <c r="AC178" s="206"/>
      <c r="AD178" s="205"/>
      <c r="AE178" s="205"/>
      <c r="AF178" s="205"/>
      <c r="AG178" s="205"/>
      <c r="AH178" s="205"/>
      <c r="AI178" s="205"/>
      <c r="AJ178" s="205"/>
      <c r="AK178" s="206"/>
      <c r="AL178" s="205"/>
      <c r="AM178" s="205"/>
      <c r="AN178" s="205"/>
      <c r="AO178" s="205"/>
      <c r="AP178" s="205"/>
      <c r="AQ178" s="205"/>
      <c r="AR178" s="205"/>
      <c r="AS178" s="206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6"/>
      <c r="BD178" s="206"/>
      <c r="BE178" s="206"/>
      <c r="BF178" s="206"/>
      <c r="BG178" s="206"/>
      <c r="BH178" s="206"/>
      <c r="BI178" s="205"/>
      <c r="BJ178" s="206"/>
      <c r="BK178" s="206"/>
      <c r="BL178" s="206"/>
      <c r="BM178" s="206"/>
      <c r="BN178" s="206"/>
      <c r="BO178" s="206"/>
      <c r="BP178" s="206"/>
      <c r="BQ178" s="206"/>
      <c r="BR178" s="206"/>
      <c r="BS178" s="206"/>
      <c r="BT178" s="206"/>
      <c r="BU178" s="206"/>
      <c r="BV178" s="206"/>
      <c r="BW178" s="206"/>
      <c r="BX178" s="206"/>
      <c r="BY178" s="206"/>
      <c r="BZ178" s="206"/>
      <c r="CA178" s="205"/>
      <c r="CB178" s="206"/>
      <c r="CC178" s="206"/>
      <c r="CD178" s="206"/>
      <c r="CE178" s="206"/>
      <c r="CF178" s="206"/>
      <c r="CG178" s="206"/>
      <c r="CH178" s="206"/>
      <c r="CI178" s="206"/>
      <c r="CJ178" s="206"/>
      <c r="CK178" s="206"/>
      <c r="CL178" s="206"/>
      <c r="CM178" s="206"/>
      <c r="CN178" s="206"/>
      <c r="CO178" s="206"/>
      <c r="CP178" s="206"/>
      <c r="CQ178" s="206"/>
      <c r="CR178" s="206"/>
      <c r="CS178" s="205"/>
      <c r="CT178" s="206"/>
      <c r="CU178" s="206"/>
      <c r="CV178" s="206"/>
      <c r="CW178" s="206"/>
      <c r="CX178" s="206"/>
      <c r="CY178" s="206"/>
      <c r="CZ178" s="206"/>
      <c r="DA178" s="206"/>
      <c r="DB178" s="206"/>
      <c r="DC178" s="206"/>
      <c r="DD178" s="206"/>
      <c r="DE178" s="206"/>
      <c r="DF178" s="206"/>
      <c r="DG178" s="206"/>
      <c r="DH178" s="206"/>
      <c r="DI178" s="206"/>
      <c r="DJ178" s="206"/>
      <c r="DK178" s="206"/>
      <c r="DL178" s="206"/>
      <c r="DM178" s="206"/>
      <c r="DN178" s="206"/>
      <c r="DO178" s="206"/>
      <c r="DP178" s="206"/>
      <c r="DQ178" s="206"/>
      <c r="DR178" s="206"/>
      <c r="DS178" s="206"/>
      <c r="DT178" s="206"/>
      <c r="DU178" s="206"/>
      <c r="DV178" s="206"/>
      <c r="DW178" s="206"/>
      <c r="DX178" s="206"/>
      <c r="DY178" s="206"/>
      <c r="DZ178" s="206"/>
      <c r="EA178" s="206"/>
      <c r="EB178" s="206"/>
      <c r="EC178" s="97"/>
    </row>
    <row r="179" spans="1:133" x14ac:dyDescent="0.25">
      <c r="A179" s="204"/>
      <c r="B179" s="2"/>
      <c r="C179" s="97"/>
      <c r="D179" s="205"/>
      <c r="E179" s="206"/>
      <c r="F179" s="205"/>
      <c r="G179" s="205"/>
      <c r="H179" s="205"/>
      <c r="I179" s="205"/>
      <c r="J179" s="205"/>
      <c r="K179" s="205"/>
      <c r="L179" s="205"/>
      <c r="M179" s="205"/>
      <c r="N179" s="206"/>
      <c r="O179" s="206"/>
      <c r="P179" s="206"/>
      <c r="Q179" s="205"/>
      <c r="R179" s="206"/>
      <c r="S179" s="205"/>
      <c r="T179" s="206"/>
      <c r="U179" s="205"/>
      <c r="V179" s="205"/>
      <c r="W179" s="206"/>
      <c r="X179" s="206"/>
      <c r="Y179" s="205"/>
      <c r="Z179" s="206"/>
      <c r="AA179" s="205"/>
      <c r="AB179" s="206"/>
      <c r="AC179" s="206"/>
      <c r="AD179" s="205"/>
      <c r="AE179" s="205"/>
      <c r="AF179" s="205"/>
      <c r="AG179" s="205"/>
      <c r="AH179" s="205"/>
      <c r="AI179" s="205"/>
      <c r="AJ179" s="205"/>
      <c r="AK179" s="206"/>
      <c r="AL179" s="205"/>
      <c r="AM179" s="205"/>
      <c r="AN179" s="205"/>
      <c r="AO179" s="205"/>
      <c r="AP179" s="205"/>
      <c r="AQ179" s="205"/>
      <c r="AR179" s="205"/>
      <c r="AS179" s="206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6"/>
      <c r="BD179" s="206"/>
      <c r="BE179" s="206"/>
      <c r="BF179" s="206"/>
      <c r="BG179" s="206"/>
      <c r="BH179" s="206"/>
      <c r="BI179" s="205"/>
      <c r="BJ179" s="206"/>
      <c r="BK179" s="206"/>
      <c r="BL179" s="206"/>
      <c r="BM179" s="206"/>
      <c r="BN179" s="206"/>
      <c r="BO179" s="206"/>
      <c r="BP179" s="206"/>
      <c r="BQ179" s="206"/>
      <c r="BR179" s="206"/>
      <c r="BS179" s="206"/>
      <c r="BT179" s="206"/>
      <c r="BU179" s="206"/>
      <c r="BV179" s="206"/>
      <c r="BW179" s="206"/>
      <c r="BX179" s="206"/>
      <c r="BY179" s="206"/>
      <c r="BZ179" s="206"/>
      <c r="CA179" s="205"/>
      <c r="CB179" s="206"/>
      <c r="CC179" s="206"/>
      <c r="CD179" s="206"/>
      <c r="CE179" s="206"/>
      <c r="CF179" s="206"/>
      <c r="CG179" s="206"/>
      <c r="CH179" s="206"/>
      <c r="CI179" s="206"/>
      <c r="CJ179" s="206"/>
      <c r="CK179" s="206"/>
      <c r="CL179" s="206"/>
      <c r="CM179" s="206"/>
      <c r="CN179" s="206"/>
      <c r="CO179" s="206"/>
      <c r="CP179" s="206"/>
      <c r="CQ179" s="206"/>
      <c r="CR179" s="206"/>
      <c r="CS179" s="205"/>
      <c r="CT179" s="206"/>
      <c r="CU179" s="206"/>
      <c r="CV179" s="206"/>
      <c r="CW179" s="206"/>
      <c r="CX179" s="206"/>
      <c r="CY179" s="206"/>
      <c r="CZ179" s="206"/>
      <c r="DA179" s="206"/>
      <c r="DB179" s="206"/>
      <c r="DC179" s="206"/>
      <c r="DD179" s="206"/>
      <c r="DE179" s="206"/>
      <c r="DF179" s="206"/>
      <c r="DG179" s="206"/>
      <c r="DH179" s="206"/>
      <c r="DI179" s="206"/>
      <c r="DJ179" s="206"/>
      <c r="DK179" s="206"/>
      <c r="DL179" s="206"/>
      <c r="DM179" s="206"/>
      <c r="DN179" s="206"/>
      <c r="DO179" s="206"/>
      <c r="DP179" s="206"/>
      <c r="DQ179" s="206"/>
      <c r="DR179" s="206"/>
      <c r="DS179" s="206"/>
      <c r="DT179" s="206"/>
      <c r="DU179" s="206"/>
      <c r="DV179" s="206"/>
      <c r="DW179" s="206"/>
      <c r="DX179" s="206"/>
      <c r="DY179" s="206"/>
      <c r="DZ179" s="206"/>
      <c r="EA179" s="206"/>
      <c r="EB179" s="206"/>
      <c r="EC179" s="97"/>
    </row>
    <row r="180" spans="1:133" x14ac:dyDescent="0.25">
      <c r="A180" s="204"/>
      <c r="B180" s="2"/>
      <c r="C180" s="97"/>
      <c r="D180" s="205"/>
      <c r="E180" s="206"/>
      <c r="F180" s="205"/>
      <c r="G180" s="205"/>
      <c r="H180" s="205"/>
      <c r="I180" s="205"/>
      <c r="J180" s="205"/>
      <c r="K180" s="205"/>
      <c r="L180" s="205"/>
      <c r="M180" s="205"/>
      <c r="N180" s="206"/>
      <c r="O180" s="206"/>
      <c r="P180" s="206"/>
      <c r="Q180" s="205"/>
      <c r="R180" s="206"/>
      <c r="S180" s="205"/>
      <c r="T180" s="206"/>
      <c r="U180" s="205"/>
      <c r="V180" s="205"/>
      <c r="W180" s="206"/>
      <c r="X180" s="206"/>
      <c r="Y180" s="205"/>
      <c r="Z180" s="206"/>
      <c r="AA180" s="205"/>
      <c r="AB180" s="206"/>
      <c r="AC180" s="206"/>
      <c r="AD180" s="205"/>
      <c r="AE180" s="205"/>
      <c r="AF180" s="205"/>
      <c r="AG180" s="205"/>
      <c r="AH180" s="205"/>
      <c r="AI180" s="205"/>
      <c r="AJ180" s="205"/>
      <c r="AK180" s="206"/>
      <c r="AL180" s="205"/>
      <c r="AM180" s="205"/>
      <c r="AN180" s="205"/>
      <c r="AO180" s="205"/>
      <c r="AP180" s="205"/>
      <c r="AQ180" s="205"/>
      <c r="AR180" s="205"/>
      <c r="AS180" s="206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6"/>
      <c r="BD180" s="206"/>
      <c r="BE180" s="206"/>
      <c r="BF180" s="206"/>
      <c r="BG180" s="206"/>
      <c r="BH180" s="206"/>
      <c r="BI180" s="205"/>
      <c r="BJ180" s="206"/>
      <c r="BK180" s="206"/>
      <c r="BL180" s="206"/>
      <c r="BM180" s="206"/>
      <c r="BN180" s="206"/>
      <c r="BO180" s="206"/>
      <c r="BP180" s="206"/>
      <c r="BQ180" s="206"/>
      <c r="BR180" s="206"/>
      <c r="BS180" s="206"/>
      <c r="BT180" s="206"/>
      <c r="BU180" s="206"/>
      <c r="BV180" s="206"/>
      <c r="BW180" s="206"/>
      <c r="BX180" s="206"/>
      <c r="BY180" s="206"/>
      <c r="BZ180" s="206"/>
      <c r="CA180" s="205"/>
      <c r="CB180" s="206"/>
      <c r="CC180" s="206"/>
      <c r="CD180" s="206"/>
      <c r="CE180" s="206"/>
      <c r="CF180" s="206"/>
      <c r="CG180" s="206"/>
      <c r="CH180" s="206"/>
      <c r="CI180" s="206"/>
      <c r="CJ180" s="206"/>
      <c r="CK180" s="206"/>
      <c r="CL180" s="206"/>
      <c r="CM180" s="206"/>
      <c r="CN180" s="206"/>
      <c r="CO180" s="206"/>
      <c r="CP180" s="206"/>
      <c r="CQ180" s="206"/>
      <c r="CR180" s="206"/>
      <c r="CS180" s="205"/>
      <c r="CT180" s="206"/>
      <c r="CU180" s="206"/>
      <c r="CV180" s="206"/>
      <c r="CW180" s="206"/>
      <c r="CX180" s="206"/>
      <c r="CY180" s="206"/>
      <c r="CZ180" s="206"/>
      <c r="DA180" s="206"/>
      <c r="DB180" s="206"/>
      <c r="DC180" s="206"/>
      <c r="DD180" s="206"/>
      <c r="DE180" s="206"/>
      <c r="DF180" s="206"/>
      <c r="DG180" s="206"/>
      <c r="DH180" s="206"/>
      <c r="DI180" s="206"/>
      <c r="DJ180" s="206"/>
      <c r="DK180" s="206"/>
      <c r="DL180" s="206"/>
      <c r="DM180" s="206"/>
      <c r="DN180" s="206"/>
      <c r="DO180" s="206"/>
      <c r="DP180" s="206"/>
      <c r="DQ180" s="206"/>
      <c r="DR180" s="206"/>
      <c r="DS180" s="206"/>
      <c r="DT180" s="206"/>
      <c r="DU180" s="206"/>
      <c r="DV180" s="206"/>
      <c r="DW180" s="206"/>
      <c r="DX180" s="206"/>
      <c r="DY180" s="206"/>
      <c r="DZ180" s="206"/>
      <c r="EA180" s="206"/>
      <c r="EB180" s="206"/>
      <c r="EC180" s="97"/>
    </row>
    <row r="181" spans="1:133" x14ac:dyDescent="0.25">
      <c r="A181" s="204"/>
      <c r="B181" s="2"/>
      <c r="C181" s="97"/>
      <c r="D181" s="205"/>
      <c r="E181" s="206"/>
      <c r="F181" s="205"/>
      <c r="G181" s="205"/>
      <c r="H181" s="205"/>
      <c r="I181" s="205"/>
      <c r="J181" s="205"/>
      <c r="K181" s="205"/>
      <c r="L181" s="205"/>
      <c r="M181" s="205"/>
      <c r="N181" s="206"/>
      <c r="O181" s="206"/>
      <c r="P181" s="206"/>
      <c r="Q181" s="205"/>
      <c r="R181" s="206"/>
      <c r="S181" s="205"/>
      <c r="T181" s="206"/>
      <c r="U181" s="205"/>
      <c r="V181" s="205"/>
      <c r="W181" s="206"/>
      <c r="X181" s="206"/>
      <c r="Y181" s="205"/>
      <c r="Z181" s="206"/>
      <c r="AA181" s="205"/>
      <c r="AB181" s="206"/>
      <c r="AC181" s="206"/>
      <c r="AD181" s="205"/>
      <c r="AE181" s="205"/>
      <c r="AF181" s="205"/>
      <c r="AG181" s="205"/>
      <c r="AH181" s="205"/>
      <c r="AI181" s="205"/>
      <c r="AJ181" s="205"/>
      <c r="AK181" s="206"/>
      <c r="AL181" s="205"/>
      <c r="AM181" s="205"/>
      <c r="AN181" s="205"/>
      <c r="AO181" s="205"/>
      <c r="AP181" s="205"/>
      <c r="AQ181" s="205"/>
      <c r="AR181" s="205"/>
      <c r="AS181" s="206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6"/>
      <c r="BD181" s="206"/>
      <c r="BE181" s="206"/>
      <c r="BF181" s="206"/>
      <c r="BG181" s="206"/>
      <c r="BH181" s="206"/>
      <c r="BI181" s="205"/>
      <c r="BJ181" s="206"/>
      <c r="BK181" s="206"/>
      <c r="BL181" s="206"/>
      <c r="BM181" s="206"/>
      <c r="BN181" s="206"/>
      <c r="BO181" s="206"/>
      <c r="BP181" s="206"/>
      <c r="BQ181" s="206"/>
      <c r="BR181" s="206"/>
      <c r="BS181" s="206"/>
      <c r="BT181" s="206"/>
      <c r="BU181" s="206"/>
      <c r="BV181" s="206"/>
      <c r="BW181" s="206"/>
      <c r="BX181" s="206"/>
      <c r="BY181" s="206"/>
      <c r="BZ181" s="206"/>
      <c r="CA181" s="205"/>
      <c r="CB181" s="206"/>
      <c r="CC181" s="206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6"/>
      <c r="CO181" s="206"/>
      <c r="CP181" s="206"/>
      <c r="CQ181" s="206"/>
      <c r="CR181" s="206"/>
      <c r="CS181" s="205"/>
      <c r="CT181" s="206"/>
      <c r="CU181" s="206"/>
      <c r="CV181" s="206"/>
      <c r="CW181" s="206"/>
      <c r="CX181" s="206"/>
      <c r="CY181" s="206"/>
      <c r="CZ181" s="206"/>
      <c r="DA181" s="206"/>
      <c r="DB181" s="206"/>
      <c r="DC181" s="206"/>
      <c r="DD181" s="206"/>
      <c r="DE181" s="206"/>
      <c r="DF181" s="206"/>
      <c r="DG181" s="206"/>
      <c r="DH181" s="206"/>
      <c r="DI181" s="206"/>
      <c r="DJ181" s="206"/>
      <c r="DK181" s="206"/>
      <c r="DL181" s="206"/>
      <c r="DM181" s="206"/>
      <c r="DN181" s="206"/>
      <c r="DO181" s="206"/>
      <c r="DP181" s="206"/>
      <c r="DQ181" s="206"/>
      <c r="DR181" s="206"/>
      <c r="DS181" s="206"/>
      <c r="DT181" s="206"/>
      <c r="DU181" s="206"/>
      <c r="DV181" s="206"/>
      <c r="DW181" s="206"/>
      <c r="DX181" s="206"/>
      <c r="DY181" s="206"/>
      <c r="DZ181" s="206"/>
      <c r="EA181" s="206"/>
      <c r="EB181" s="206"/>
      <c r="EC181" s="97"/>
    </row>
    <row r="182" spans="1:133" x14ac:dyDescent="0.25">
      <c r="A182" s="204"/>
      <c r="B182" s="2"/>
      <c r="C182" s="97"/>
      <c r="D182" s="205"/>
      <c r="E182" s="206"/>
      <c r="F182" s="205"/>
      <c r="G182" s="205"/>
      <c r="H182" s="205"/>
      <c r="I182" s="205"/>
      <c r="J182" s="205"/>
      <c r="K182" s="205"/>
      <c r="L182" s="205"/>
      <c r="M182" s="205"/>
      <c r="N182" s="206"/>
      <c r="O182" s="206"/>
      <c r="P182" s="206"/>
      <c r="Q182" s="205"/>
      <c r="R182" s="206"/>
      <c r="S182" s="205"/>
      <c r="T182" s="206"/>
      <c r="U182" s="205"/>
      <c r="V182" s="205"/>
      <c r="W182" s="206"/>
      <c r="X182" s="206"/>
      <c r="Y182" s="205"/>
      <c r="Z182" s="206"/>
      <c r="AA182" s="205"/>
      <c r="AB182" s="206"/>
      <c r="AC182" s="206"/>
      <c r="AD182" s="205"/>
      <c r="AE182" s="205"/>
      <c r="AF182" s="205"/>
      <c r="AG182" s="205"/>
      <c r="AH182" s="205"/>
      <c r="AI182" s="205"/>
      <c r="AJ182" s="205"/>
      <c r="AK182" s="206"/>
      <c r="AL182" s="205"/>
      <c r="AM182" s="205"/>
      <c r="AN182" s="205"/>
      <c r="AO182" s="205"/>
      <c r="AP182" s="205"/>
      <c r="AQ182" s="205"/>
      <c r="AR182" s="205"/>
      <c r="AS182" s="206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6"/>
      <c r="BD182" s="206"/>
      <c r="BE182" s="206"/>
      <c r="BF182" s="206"/>
      <c r="BG182" s="206"/>
      <c r="BH182" s="206"/>
      <c r="BI182" s="205"/>
      <c r="BJ182" s="206"/>
      <c r="BK182" s="206"/>
      <c r="BL182" s="206"/>
      <c r="BM182" s="206"/>
      <c r="BN182" s="206"/>
      <c r="BO182" s="206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206"/>
      <c r="CA182" s="205"/>
      <c r="CB182" s="206"/>
      <c r="CC182" s="206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206"/>
      <c r="CO182" s="206"/>
      <c r="CP182" s="206"/>
      <c r="CQ182" s="206"/>
      <c r="CR182" s="206"/>
      <c r="CS182" s="205"/>
      <c r="CT182" s="206"/>
      <c r="CU182" s="206"/>
      <c r="CV182" s="206"/>
      <c r="CW182" s="206"/>
      <c r="CX182" s="206"/>
      <c r="CY182" s="206"/>
      <c r="CZ182" s="206"/>
      <c r="DA182" s="206"/>
      <c r="DB182" s="206"/>
      <c r="DC182" s="206"/>
      <c r="DD182" s="206"/>
      <c r="DE182" s="206"/>
      <c r="DF182" s="206"/>
      <c r="DG182" s="206"/>
      <c r="DH182" s="206"/>
      <c r="DI182" s="206"/>
      <c r="DJ182" s="206"/>
      <c r="DK182" s="206"/>
      <c r="DL182" s="206"/>
      <c r="DM182" s="206"/>
      <c r="DN182" s="206"/>
      <c r="DO182" s="206"/>
      <c r="DP182" s="206"/>
      <c r="DQ182" s="206"/>
      <c r="DR182" s="206"/>
      <c r="DS182" s="206"/>
      <c r="DT182" s="206"/>
      <c r="DU182" s="206"/>
      <c r="DV182" s="206"/>
      <c r="DW182" s="206"/>
      <c r="DX182" s="206"/>
      <c r="DY182" s="206"/>
      <c r="DZ182" s="206"/>
      <c r="EA182" s="206"/>
      <c r="EB182" s="206"/>
      <c r="EC182" s="97"/>
    </row>
    <row r="183" spans="1:133" x14ac:dyDescent="0.25">
      <c r="A183" s="204"/>
      <c r="B183" s="2"/>
      <c r="C183" s="97"/>
      <c r="D183" s="205"/>
      <c r="E183" s="206"/>
      <c r="F183" s="205"/>
      <c r="G183" s="205"/>
      <c r="H183" s="205"/>
      <c r="I183" s="205"/>
      <c r="J183" s="205"/>
      <c r="K183" s="205"/>
      <c r="L183" s="205"/>
      <c r="M183" s="205"/>
      <c r="N183" s="206"/>
      <c r="O183" s="206"/>
      <c r="P183" s="206"/>
      <c r="Q183" s="205"/>
      <c r="R183" s="206"/>
      <c r="S183" s="205"/>
      <c r="T183" s="206"/>
      <c r="U183" s="205"/>
      <c r="V183" s="205"/>
      <c r="W183" s="206"/>
      <c r="X183" s="206"/>
      <c r="Y183" s="205"/>
      <c r="Z183" s="206"/>
      <c r="AA183" s="205"/>
      <c r="AB183" s="206"/>
      <c r="AC183" s="206"/>
      <c r="AD183" s="205"/>
      <c r="AE183" s="205"/>
      <c r="AF183" s="205"/>
      <c r="AG183" s="205"/>
      <c r="AH183" s="205"/>
      <c r="AI183" s="205"/>
      <c r="AJ183" s="205"/>
      <c r="AK183" s="206"/>
      <c r="AL183" s="205"/>
      <c r="AM183" s="205"/>
      <c r="AN183" s="205"/>
      <c r="AO183" s="205"/>
      <c r="AP183" s="205"/>
      <c r="AQ183" s="205"/>
      <c r="AR183" s="205"/>
      <c r="AS183" s="206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6"/>
      <c r="BD183" s="206"/>
      <c r="BE183" s="206"/>
      <c r="BF183" s="206"/>
      <c r="BG183" s="206"/>
      <c r="BH183" s="206"/>
      <c r="BI183" s="205"/>
      <c r="BJ183" s="206"/>
      <c r="BK183" s="206"/>
      <c r="BL183" s="206"/>
      <c r="BM183" s="206"/>
      <c r="BN183" s="206"/>
      <c r="BO183" s="206"/>
      <c r="BP183" s="206"/>
      <c r="BQ183" s="206"/>
      <c r="BR183" s="206"/>
      <c r="BS183" s="206"/>
      <c r="BT183" s="206"/>
      <c r="BU183" s="206"/>
      <c r="BV183" s="206"/>
      <c r="BW183" s="206"/>
      <c r="BX183" s="206"/>
      <c r="BY183" s="206"/>
      <c r="BZ183" s="206"/>
      <c r="CA183" s="205"/>
      <c r="CB183" s="206"/>
      <c r="CC183" s="206"/>
      <c r="CD183" s="206"/>
      <c r="CE183" s="206"/>
      <c r="CF183" s="206"/>
      <c r="CG183" s="206"/>
      <c r="CH183" s="206"/>
      <c r="CI183" s="206"/>
      <c r="CJ183" s="206"/>
      <c r="CK183" s="206"/>
      <c r="CL183" s="206"/>
      <c r="CM183" s="206"/>
      <c r="CN183" s="206"/>
      <c r="CO183" s="206"/>
      <c r="CP183" s="206"/>
      <c r="CQ183" s="206"/>
      <c r="CR183" s="206"/>
      <c r="CS183" s="205"/>
      <c r="CT183" s="206"/>
      <c r="CU183" s="206"/>
      <c r="CV183" s="206"/>
      <c r="CW183" s="206"/>
      <c r="CX183" s="206"/>
      <c r="CY183" s="206"/>
      <c r="CZ183" s="206"/>
      <c r="DA183" s="206"/>
      <c r="DB183" s="206"/>
      <c r="DC183" s="206"/>
      <c r="DD183" s="206"/>
      <c r="DE183" s="206"/>
      <c r="DF183" s="206"/>
      <c r="DG183" s="206"/>
      <c r="DH183" s="206"/>
      <c r="DI183" s="206"/>
      <c r="DJ183" s="206"/>
      <c r="DK183" s="206"/>
      <c r="DL183" s="206"/>
      <c r="DM183" s="206"/>
      <c r="DN183" s="206"/>
      <c r="DO183" s="206"/>
      <c r="DP183" s="206"/>
      <c r="DQ183" s="206"/>
      <c r="DR183" s="206"/>
      <c r="DS183" s="206"/>
      <c r="DT183" s="206"/>
      <c r="DU183" s="206"/>
      <c r="DV183" s="206"/>
      <c r="DW183" s="206"/>
      <c r="DX183" s="206"/>
      <c r="DY183" s="206"/>
      <c r="DZ183" s="206"/>
      <c r="EA183" s="206"/>
      <c r="EB183" s="206"/>
      <c r="EC183" s="97"/>
    </row>
    <row r="184" spans="1:133" x14ac:dyDescent="0.25">
      <c r="B184" s="207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  <c r="BI184" s="206"/>
      <c r="BJ184" s="206"/>
      <c r="BK184" s="206"/>
      <c r="BL184" s="206"/>
      <c r="BM184" s="206"/>
      <c r="BN184" s="206"/>
      <c r="BO184" s="206"/>
      <c r="BP184" s="206"/>
      <c r="BQ184" s="206"/>
      <c r="BR184" s="206"/>
      <c r="BS184" s="206"/>
      <c r="BT184" s="206"/>
      <c r="BU184" s="206"/>
      <c r="BV184" s="206"/>
      <c r="BW184" s="206"/>
      <c r="BX184" s="206"/>
      <c r="BY184" s="206"/>
      <c r="BZ184" s="206"/>
      <c r="CA184" s="206"/>
      <c r="CB184" s="206"/>
      <c r="CC184" s="206"/>
      <c r="CD184" s="206"/>
      <c r="CE184" s="206"/>
      <c r="CF184" s="206"/>
      <c r="CG184" s="206"/>
      <c r="CH184" s="206"/>
      <c r="CI184" s="206"/>
      <c r="CJ184" s="206"/>
      <c r="CK184" s="206"/>
      <c r="CL184" s="206"/>
      <c r="CM184" s="206"/>
      <c r="CN184" s="206"/>
      <c r="CO184" s="206"/>
      <c r="CP184" s="206"/>
      <c r="CQ184" s="206"/>
      <c r="CR184" s="206"/>
      <c r="CS184" s="206"/>
      <c r="CT184" s="206"/>
      <c r="CU184" s="206"/>
      <c r="CV184" s="206"/>
      <c r="CW184" s="206"/>
      <c r="CX184" s="206"/>
      <c r="CY184" s="206"/>
      <c r="CZ184" s="206"/>
      <c r="DA184" s="206"/>
      <c r="DB184" s="206"/>
      <c r="DC184" s="206"/>
      <c r="DD184" s="206"/>
      <c r="DE184" s="206"/>
      <c r="DF184" s="206"/>
      <c r="DG184" s="206"/>
      <c r="DH184" s="206"/>
      <c r="DI184" s="206"/>
      <c r="DJ184" s="206"/>
      <c r="DK184" s="206"/>
      <c r="DL184" s="206"/>
      <c r="DM184" s="206"/>
      <c r="DN184" s="206"/>
      <c r="DO184" s="206"/>
      <c r="DP184" s="206"/>
      <c r="DQ184" s="206"/>
      <c r="DR184" s="206"/>
      <c r="DS184" s="206"/>
      <c r="DT184" s="206"/>
      <c r="DU184" s="206"/>
      <c r="DV184" s="206"/>
      <c r="DW184" s="206"/>
      <c r="DX184" s="206"/>
      <c r="DY184" s="206"/>
      <c r="DZ184" s="206"/>
      <c r="EA184" s="206"/>
      <c r="EB184" s="206"/>
      <c r="EC184" s="205"/>
    </row>
    <row r="185" spans="1:133" x14ac:dyDescent="0.25">
      <c r="B185" s="207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  <c r="BJ185" s="209"/>
      <c r="BK185" s="209"/>
      <c r="BL185" s="209"/>
      <c r="BM185" s="209"/>
      <c r="BN185" s="209"/>
      <c r="BO185" s="209"/>
      <c r="BP185" s="209"/>
      <c r="BQ185" s="209"/>
      <c r="BR185" s="206"/>
      <c r="BS185" s="206"/>
      <c r="BT185" s="206"/>
      <c r="BU185" s="206"/>
      <c r="BV185" s="206"/>
      <c r="BW185" s="206"/>
      <c r="BX185" s="206"/>
      <c r="BY185" s="206"/>
      <c r="BZ185" s="206"/>
      <c r="CA185" s="209"/>
      <c r="CB185" s="209"/>
      <c r="CC185" s="209"/>
      <c r="CD185" s="209"/>
      <c r="CE185" s="209"/>
      <c r="CF185" s="209"/>
      <c r="CG185" s="209"/>
      <c r="CH185" s="209"/>
      <c r="CI185" s="209"/>
      <c r="CJ185" s="206"/>
      <c r="CK185" s="206"/>
      <c r="CL185" s="206"/>
      <c r="CM185" s="206"/>
      <c r="CN185" s="206"/>
      <c r="CO185" s="206"/>
      <c r="CP185" s="206"/>
      <c r="CQ185" s="206"/>
      <c r="CR185" s="206"/>
      <c r="CS185" s="209"/>
      <c r="CT185" s="209"/>
      <c r="CU185" s="209"/>
      <c r="CV185" s="209"/>
      <c r="CW185" s="209"/>
      <c r="CX185" s="209"/>
      <c r="CY185" s="209"/>
      <c r="CZ185" s="209"/>
      <c r="DA185" s="209"/>
      <c r="DB185" s="206"/>
      <c r="DC185" s="206"/>
      <c r="DD185" s="206"/>
      <c r="DE185" s="206"/>
      <c r="DF185" s="206"/>
      <c r="DG185" s="206"/>
      <c r="DH185" s="206"/>
      <c r="DI185" s="206"/>
      <c r="DJ185" s="206"/>
      <c r="DK185" s="206"/>
      <c r="DL185" s="206"/>
      <c r="DM185" s="206"/>
      <c r="DN185" s="206"/>
      <c r="DO185" s="206"/>
      <c r="DP185" s="206"/>
      <c r="DQ185" s="206"/>
      <c r="DR185" s="206"/>
      <c r="DS185" s="206"/>
      <c r="DT185" s="206"/>
      <c r="DU185" s="206"/>
      <c r="DV185" s="206"/>
      <c r="DW185" s="206"/>
      <c r="DX185" s="206"/>
      <c r="DY185" s="206"/>
      <c r="DZ185" s="206"/>
      <c r="EA185" s="206"/>
      <c r="EB185" s="206"/>
      <c r="EC185" s="205"/>
    </row>
    <row r="186" spans="1:133" x14ac:dyDescent="0.25">
      <c r="B186" s="207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  <c r="BI186" s="206"/>
      <c r="BJ186" s="206"/>
      <c r="BK186" s="206"/>
      <c r="BL186" s="206"/>
      <c r="BM186" s="206"/>
      <c r="BN186" s="206"/>
      <c r="BO186" s="206"/>
      <c r="BP186" s="206"/>
      <c r="BQ186" s="206"/>
      <c r="BR186" s="206"/>
      <c r="BS186" s="206"/>
      <c r="BT186" s="206"/>
      <c r="BU186" s="206"/>
      <c r="BV186" s="206"/>
      <c r="BW186" s="206"/>
      <c r="BX186" s="206"/>
      <c r="BY186" s="206"/>
      <c r="BZ186" s="206"/>
      <c r="CA186" s="206"/>
      <c r="CB186" s="206"/>
      <c r="CC186" s="206"/>
      <c r="CD186" s="206"/>
      <c r="CE186" s="206"/>
      <c r="CF186" s="206"/>
      <c r="CG186" s="206"/>
      <c r="CH186" s="206"/>
      <c r="CI186" s="206"/>
      <c r="CJ186" s="206"/>
      <c r="CK186" s="206"/>
      <c r="CL186" s="206"/>
      <c r="CM186" s="206"/>
      <c r="CN186" s="206"/>
      <c r="CO186" s="206"/>
      <c r="CP186" s="206"/>
      <c r="CQ186" s="206"/>
      <c r="CR186" s="206"/>
      <c r="CS186" s="206"/>
      <c r="CT186" s="206"/>
      <c r="CU186" s="206"/>
      <c r="CV186" s="206"/>
      <c r="CW186" s="206"/>
      <c r="CX186" s="206"/>
      <c r="CY186" s="206"/>
      <c r="CZ186" s="206"/>
      <c r="DA186" s="206"/>
      <c r="DB186" s="206"/>
      <c r="DC186" s="206"/>
      <c r="DD186" s="206"/>
      <c r="DE186" s="206"/>
      <c r="DF186" s="206"/>
      <c r="DG186" s="206"/>
      <c r="DH186" s="206"/>
      <c r="DI186" s="206"/>
      <c r="DJ186" s="206"/>
      <c r="DK186" s="206"/>
      <c r="DL186" s="206"/>
      <c r="DM186" s="206"/>
      <c r="DN186" s="206"/>
      <c r="DO186" s="206"/>
      <c r="DP186" s="206"/>
      <c r="DQ186" s="206"/>
      <c r="DR186" s="206"/>
      <c r="DS186" s="206"/>
      <c r="DT186" s="206"/>
      <c r="DU186" s="206"/>
      <c r="DV186" s="206"/>
      <c r="DW186" s="206"/>
      <c r="DX186" s="206"/>
      <c r="DY186" s="206"/>
      <c r="DZ186" s="206"/>
      <c r="EA186" s="206"/>
      <c r="EB186" s="206"/>
      <c r="EC186" s="205"/>
    </row>
    <row r="187" spans="1:133" x14ac:dyDescent="0.25">
      <c r="A187" s="204"/>
      <c r="B187" s="1"/>
      <c r="C187" s="97"/>
      <c r="D187" s="205"/>
      <c r="E187" s="206"/>
      <c r="F187" s="205"/>
      <c r="G187" s="205"/>
      <c r="H187" s="205"/>
      <c r="I187" s="205"/>
      <c r="J187" s="205"/>
      <c r="K187" s="205"/>
      <c r="L187" s="205"/>
      <c r="M187" s="205"/>
      <c r="N187" s="206"/>
      <c r="O187" s="206"/>
      <c r="P187" s="206"/>
      <c r="Q187" s="205"/>
      <c r="R187" s="206"/>
      <c r="S187" s="205"/>
      <c r="T187" s="206"/>
      <c r="U187" s="205"/>
      <c r="V187" s="205"/>
      <c r="W187" s="206"/>
      <c r="X187" s="206"/>
      <c r="Y187" s="205"/>
      <c r="Z187" s="206"/>
      <c r="AA187" s="205"/>
      <c r="AB187" s="206"/>
      <c r="AC187" s="206"/>
      <c r="AD187" s="205"/>
      <c r="AE187" s="205"/>
      <c r="AF187" s="205"/>
      <c r="AG187" s="205"/>
      <c r="AH187" s="205"/>
      <c r="AI187" s="205"/>
      <c r="AJ187" s="205"/>
      <c r="AK187" s="206"/>
      <c r="AL187" s="205"/>
      <c r="AM187" s="205"/>
      <c r="AN187" s="205"/>
      <c r="AO187" s="205"/>
      <c r="AP187" s="205"/>
      <c r="AQ187" s="205"/>
      <c r="AR187" s="205"/>
      <c r="AS187" s="206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6"/>
      <c r="BD187" s="206"/>
      <c r="BE187" s="206"/>
      <c r="BF187" s="206"/>
      <c r="BG187" s="206"/>
      <c r="BH187" s="206"/>
      <c r="BI187" s="205"/>
      <c r="BJ187" s="206"/>
      <c r="BK187" s="206"/>
      <c r="BL187" s="206"/>
      <c r="BM187" s="206"/>
      <c r="BN187" s="206"/>
      <c r="BO187" s="206"/>
      <c r="BP187" s="206"/>
      <c r="BQ187" s="206"/>
      <c r="BR187" s="206"/>
      <c r="BS187" s="206"/>
      <c r="BT187" s="206"/>
      <c r="BU187" s="206"/>
      <c r="BV187" s="206"/>
      <c r="BW187" s="206"/>
      <c r="BX187" s="206"/>
      <c r="BY187" s="206"/>
      <c r="BZ187" s="206"/>
      <c r="CA187" s="205"/>
      <c r="CB187" s="206"/>
      <c r="CC187" s="206"/>
      <c r="CD187" s="206"/>
      <c r="CE187" s="206"/>
      <c r="CF187" s="206"/>
      <c r="CG187" s="206"/>
      <c r="CH187" s="206"/>
      <c r="CI187" s="206"/>
      <c r="CJ187" s="206"/>
      <c r="CK187" s="206"/>
      <c r="CL187" s="206"/>
      <c r="CM187" s="206"/>
      <c r="CN187" s="206"/>
      <c r="CO187" s="206"/>
      <c r="CP187" s="206"/>
      <c r="CQ187" s="206"/>
      <c r="CR187" s="206"/>
      <c r="CS187" s="205"/>
      <c r="CT187" s="206"/>
      <c r="CU187" s="206"/>
      <c r="CV187" s="206"/>
      <c r="CW187" s="206"/>
      <c r="CX187" s="206"/>
      <c r="CY187" s="206"/>
      <c r="CZ187" s="206"/>
      <c r="DA187" s="206"/>
      <c r="DB187" s="206"/>
      <c r="DC187" s="206"/>
      <c r="DD187" s="206"/>
      <c r="DE187" s="206"/>
      <c r="DF187" s="206"/>
      <c r="DG187" s="206"/>
      <c r="DH187" s="206"/>
      <c r="DI187" s="206"/>
      <c r="DJ187" s="206"/>
      <c r="DK187" s="206"/>
      <c r="DL187" s="206"/>
      <c r="DM187" s="206"/>
      <c r="DN187" s="206"/>
      <c r="DO187" s="206"/>
      <c r="DP187" s="206"/>
      <c r="DQ187" s="206"/>
      <c r="DR187" s="206"/>
      <c r="DS187" s="206"/>
      <c r="DT187" s="206"/>
      <c r="DU187" s="206"/>
      <c r="DV187" s="206"/>
      <c r="DW187" s="206"/>
      <c r="DX187" s="206"/>
      <c r="DY187" s="206"/>
      <c r="DZ187" s="206"/>
      <c r="EA187" s="206"/>
      <c r="EB187" s="206"/>
      <c r="EC187" s="97"/>
    </row>
    <row r="188" spans="1:133" x14ac:dyDescent="0.25">
      <c r="A188" s="204"/>
      <c r="B188" s="1"/>
      <c r="C188" s="97"/>
      <c r="D188" s="205"/>
      <c r="E188" s="206"/>
      <c r="F188" s="205"/>
      <c r="G188" s="205"/>
      <c r="H188" s="205"/>
      <c r="I188" s="205"/>
      <c r="J188" s="205"/>
      <c r="K188" s="205"/>
      <c r="L188" s="205"/>
      <c r="M188" s="205"/>
      <c r="N188" s="206"/>
      <c r="O188" s="206"/>
      <c r="P188" s="206"/>
      <c r="Q188" s="205"/>
      <c r="R188" s="206"/>
      <c r="S188" s="205"/>
      <c r="T188" s="206"/>
      <c r="U188" s="205"/>
      <c r="V188" s="205"/>
      <c r="W188" s="206"/>
      <c r="X188" s="206"/>
      <c r="Y188" s="205"/>
      <c r="Z188" s="206"/>
      <c r="AA188" s="205"/>
      <c r="AB188" s="206"/>
      <c r="AC188" s="206"/>
      <c r="AD188" s="205"/>
      <c r="AE188" s="205"/>
      <c r="AF188" s="205"/>
      <c r="AG188" s="205"/>
      <c r="AH188" s="205"/>
      <c r="AI188" s="205"/>
      <c r="AJ188" s="205"/>
      <c r="AK188" s="206"/>
      <c r="AL188" s="205"/>
      <c r="AM188" s="205"/>
      <c r="AN188" s="205"/>
      <c r="AO188" s="205"/>
      <c r="AP188" s="205"/>
      <c r="AQ188" s="205"/>
      <c r="AR188" s="205"/>
      <c r="AS188" s="206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6"/>
      <c r="BD188" s="206"/>
      <c r="BE188" s="206"/>
      <c r="BF188" s="206"/>
      <c r="BG188" s="206"/>
      <c r="BH188" s="206"/>
      <c r="BI188" s="205"/>
      <c r="BJ188" s="206"/>
      <c r="BK188" s="206"/>
      <c r="BL188" s="206"/>
      <c r="BM188" s="206"/>
      <c r="BN188" s="206"/>
      <c r="BO188" s="206"/>
      <c r="BP188" s="206"/>
      <c r="BQ188" s="206"/>
      <c r="BR188" s="206"/>
      <c r="BS188" s="206"/>
      <c r="BT188" s="206"/>
      <c r="BU188" s="206"/>
      <c r="BV188" s="206"/>
      <c r="BW188" s="206"/>
      <c r="BX188" s="206"/>
      <c r="BY188" s="206"/>
      <c r="BZ188" s="206"/>
      <c r="CA188" s="205"/>
      <c r="CB188" s="206"/>
      <c r="CC188" s="206"/>
      <c r="CD188" s="206"/>
      <c r="CE188" s="206"/>
      <c r="CF188" s="206"/>
      <c r="CG188" s="206"/>
      <c r="CH188" s="206"/>
      <c r="CI188" s="206"/>
      <c r="CJ188" s="206"/>
      <c r="CK188" s="206"/>
      <c r="CL188" s="206"/>
      <c r="CM188" s="206"/>
      <c r="CN188" s="206"/>
      <c r="CO188" s="206"/>
      <c r="CP188" s="206"/>
      <c r="CQ188" s="206"/>
      <c r="CR188" s="206"/>
      <c r="CS188" s="205"/>
      <c r="CT188" s="206"/>
      <c r="CU188" s="206"/>
      <c r="CV188" s="206"/>
      <c r="CW188" s="206"/>
      <c r="CX188" s="206"/>
      <c r="CY188" s="206"/>
      <c r="CZ188" s="206"/>
      <c r="DA188" s="206"/>
      <c r="DB188" s="206"/>
      <c r="DC188" s="206"/>
      <c r="DD188" s="206"/>
      <c r="DE188" s="206"/>
      <c r="DF188" s="206"/>
      <c r="DG188" s="206"/>
      <c r="DH188" s="206"/>
      <c r="DI188" s="206"/>
      <c r="DJ188" s="206"/>
      <c r="DK188" s="206"/>
      <c r="DL188" s="206"/>
      <c r="DM188" s="206"/>
      <c r="DN188" s="206"/>
      <c r="DO188" s="206"/>
      <c r="DP188" s="206"/>
      <c r="DQ188" s="206"/>
      <c r="DR188" s="206"/>
      <c r="DS188" s="206"/>
      <c r="DT188" s="206"/>
      <c r="DU188" s="206"/>
      <c r="DV188" s="206"/>
      <c r="DW188" s="206"/>
      <c r="DX188" s="206"/>
      <c r="DY188" s="206"/>
      <c r="DZ188" s="206"/>
      <c r="EA188" s="206"/>
      <c r="EB188" s="206"/>
      <c r="EC188" s="97"/>
    </row>
    <row r="189" spans="1:133" x14ac:dyDescent="0.25">
      <c r="A189" s="204"/>
      <c r="B189" s="2"/>
      <c r="C189" s="97"/>
      <c r="D189" s="205"/>
      <c r="E189" s="206"/>
      <c r="F189" s="205"/>
      <c r="G189" s="205"/>
      <c r="H189" s="205"/>
      <c r="I189" s="205"/>
      <c r="J189" s="205"/>
      <c r="K189" s="205"/>
      <c r="L189" s="205"/>
      <c r="M189" s="205"/>
      <c r="N189" s="206"/>
      <c r="O189" s="206"/>
      <c r="P189" s="206"/>
      <c r="Q189" s="205"/>
      <c r="R189" s="206"/>
      <c r="S189" s="205"/>
      <c r="T189" s="206"/>
      <c r="U189" s="205"/>
      <c r="V189" s="205"/>
      <c r="W189" s="206"/>
      <c r="X189" s="206"/>
      <c r="Y189" s="205"/>
      <c r="Z189" s="206"/>
      <c r="AA189" s="205"/>
      <c r="AB189" s="206"/>
      <c r="AC189" s="206"/>
      <c r="AD189" s="205"/>
      <c r="AE189" s="205"/>
      <c r="AF189" s="205"/>
      <c r="AG189" s="205"/>
      <c r="AH189" s="205"/>
      <c r="AI189" s="205"/>
      <c r="AJ189" s="205"/>
      <c r="AK189" s="206"/>
      <c r="AL189" s="205"/>
      <c r="AM189" s="205"/>
      <c r="AN189" s="205"/>
      <c r="AO189" s="205"/>
      <c r="AP189" s="205"/>
      <c r="AQ189" s="205"/>
      <c r="AR189" s="205"/>
      <c r="AS189" s="206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6"/>
      <c r="BD189" s="206"/>
      <c r="BE189" s="206"/>
      <c r="BF189" s="206"/>
      <c r="BG189" s="206"/>
      <c r="BH189" s="206"/>
      <c r="BI189" s="205"/>
      <c r="BJ189" s="206"/>
      <c r="BK189" s="206"/>
      <c r="BL189" s="206"/>
      <c r="BM189" s="206"/>
      <c r="BN189" s="206"/>
      <c r="BO189" s="206"/>
      <c r="BP189" s="206"/>
      <c r="BQ189" s="206"/>
      <c r="BR189" s="206"/>
      <c r="BS189" s="206"/>
      <c r="BT189" s="206"/>
      <c r="BU189" s="206"/>
      <c r="BV189" s="206"/>
      <c r="BW189" s="206"/>
      <c r="BX189" s="206"/>
      <c r="BY189" s="206"/>
      <c r="BZ189" s="206"/>
      <c r="CA189" s="205"/>
      <c r="CB189" s="206"/>
      <c r="CC189" s="206"/>
      <c r="CD189" s="206"/>
      <c r="CE189" s="206"/>
      <c r="CF189" s="206"/>
      <c r="CG189" s="206"/>
      <c r="CH189" s="206"/>
      <c r="CI189" s="206"/>
      <c r="CJ189" s="206"/>
      <c r="CK189" s="206"/>
      <c r="CL189" s="206"/>
      <c r="CM189" s="206"/>
      <c r="CN189" s="206"/>
      <c r="CO189" s="206"/>
      <c r="CP189" s="206"/>
      <c r="CQ189" s="206"/>
      <c r="CR189" s="206"/>
      <c r="CS189" s="205"/>
      <c r="CT189" s="206"/>
      <c r="CU189" s="206"/>
      <c r="CV189" s="206"/>
      <c r="CW189" s="206"/>
      <c r="CX189" s="206"/>
      <c r="CY189" s="206"/>
      <c r="CZ189" s="206"/>
      <c r="DA189" s="206"/>
      <c r="DB189" s="206"/>
      <c r="DC189" s="206"/>
      <c r="DD189" s="206"/>
      <c r="DE189" s="206"/>
      <c r="DF189" s="206"/>
      <c r="DG189" s="206"/>
      <c r="DH189" s="206"/>
      <c r="DI189" s="206"/>
      <c r="DJ189" s="206"/>
      <c r="DK189" s="206"/>
      <c r="DL189" s="206"/>
      <c r="DM189" s="206"/>
      <c r="DN189" s="206"/>
      <c r="DO189" s="206"/>
      <c r="DP189" s="206"/>
      <c r="DQ189" s="206"/>
      <c r="DR189" s="206"/>
      <c r="DS189" s="206"/>
      <c r="DT189" s="206"/>
      <c r="DU189" s="206"/>
      <c r="DV189" s="206"/>
      <c r="DW189" s="206"/>
      <c r="DX189" s="206"/>
      <c r="DY189" s="206"/>
      <c r="DZ189" s="206"/>
      <c r="EA189" s="206"/>
      <c r="EB189" s="206"/>
      <c r="EC189" s="97"/>
    </row>
    <row r="190" spans="1:133" x14ac:dyDescent="0.25">
      <c r="B190" s="207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  <c r="BI190" s="206"/>
      <c r="BJ190" s="206"/>
      <c r="BK190" s="206"/>
      <c r="BL190" s="206"/>
      <c r="BM190" s="206"/>
      <c r="BN190" s="206"/>
      <c r="BO190" s="206"/>
      <c r="BP190" s="206"/>
      <c r="BQ190" s="206"/>
      <c r="BR190" s="206"/>
      <c r="BS190" s="206"/>
      <c r="BT190" s="206"/>
      <c r="BU190" s="206"/>
      <c r="BV190" s="206"/>
      <c r="BW190" s="206"/>
      <c r="BX190" s="206"/>
      <c r="BY190" s="206"/>
      <c r="BZ190" s="206"/>
      <c r="CA190" s="206"/>
      <c r="CB190" s="206"/>
      <c r="CC190" s="206"/>
      <c r="CD190" s="206"/>
      <c r="CE190" s="206"/>
      <c r="CF190" s="206"/>
      <c r="CG190" s="206"/>
      <c r="CH190" s="206"/>
      <c r="CI190" s="206"/>
      <c r="CJ190" s="206"/>
      <c r="CK190" s="206"/>
      <c r="CL190" s="206"/>
      <c r="CM190" s="206"/>
      <c r="CN190" s="206"/>
      <c r="CO190" s="206"/>
      <c r="CP190" s="206"/>
      <c r="CQ190" s="206"/>
      <c r="CR190" s="206"/>
      <c r="CS190" s="206"/>
      <c r="CT190" s="206"/>
      <c r="CU190" s="206"/>
      <c r="CV190" s="206"/>
      <c r="CW190" s="206"/>
      <c r="CX190" s="206"/>
      <c r="CY190" s="206"/>
      <c r="CZ190" s="206"/>
      <c r="DA190" s="206"/>
      <c r="DB190" s="206"/>
      <c r="DC190" s="206"/>
      <c r="DD190" s="206"/>
      <c r="DE190" s="206"/>
      <c r="DF190" s="206"/>
      <c r="DG190" s="206"/>
      <c r="DH190" s="206"/>
      <c r="DI190" s="206"/>
      <c r="DJ190" s="206"/>
      <c r="DK190" s="206"/>
      <c r="DL190" s="206"/>
      <c r="DM190" s="206"/>
      <c r="DN190" s="206"/>
      <c r="DO190" s="206"/>
      <c r="DP190" s="206"/>
      <c r="DQ190" s="206"/>
      <c r="DR190" s="206"/>
      <c r="DS190" s="206"/>
      <c r="DT190" s="206"/>
      <c r="DU190" s="206"/>
      <c r="DV190" s="206"/>
      <c r="DW190" s="206"/>
      <c r="DX190" s="206"/>
      <c r="DY190" s="206"/>
      <c r="DZ190" s="206"/>
      <c r="EA190" s="206"/>
      <c r="EB190" s="206"/>
      <c r="EC190" s="205"/>
    </row>
    <row r="191" spans="1:133" x14ac:dyDescent="0.25">
      <c r="A191" s="204"/>
      <c r="B191" s="2"/>
      <c r="C191" s="97"/>
      <c r="D191" s="205"/>
      <c r="E191" s="206"/>
      <c r="F191" s="205"/>
      <c r="G191" s="205"/>
      <c r="H191" s="205"/>
      <c r="I191" s="205"/>
      <c r="J191" s="205"/>
      <c r="K191" s="205"/>
      <c r="L191" s="205"/>
      <c r="M191" s="205"/>
      <c r="N191" s="206"/>
      <c r="O191" s="206"/>
      <c r="P191" s="206"/>
      <c r="Q191" s="205"/>
      <c r="R191" s="206"/>
      <c r="S191" s="205"/>
      <c r="T191" s="206"/>
      <c r="U191" s="205"/>
      <c r="V191" s="205"/>
      <c r="W191" s="206"/>
      <c r="X191" s="206"/>
      <c r="Y191" s="205"/>
      <c r="Z191" s="206"/>
      <c r="AA191" s="205"/>
      <c r="AB191" s="206"/>
      <c r="AC191" s="206"/>
      <c r="AD191" s="205"/>
      <c r="AE191" s="205"/>
      <c r="AF191" s="205"/>
      <c r="AG191" s="205"/>
      <c r="AH191" s="205"/>
      <c r="AI191" s="205"/>
      <c r="AJ191" s="205"/>
      <c r="AK191" s="206"/>
      <c r="AL191" s="205"/>
      <c r="AM191" s="205"/>
      <c r="AN191" s="205"/>
      <c r="AO191" s="205"/>
      <c r="AP191" s="205"/>
      <c r="AQ191" s="205"/>
      <c r="AR191" s="205"/>
      <c r="AS191" s="206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6"/>
      <c r="BD191" s="206"/>
      <c r="BE191" s="206"/>
      <c r="BF191" s="206"/>
      <c r="BG191" s="206"/>
      <c r="BH191" s="206"/>
      <c r="BI191" s="205"/>
      <c r="BJ191" s="206"/>
      <c r="BK191" s="206"/>
      <c r="BL191" s="206"/>
      <c r="BM191" s="206"/>
      <c r="BN191" s="206"/>
      <c r="BO191" s="206"/>
      <c r="BP191" s="206"/>
      <c r="BQ191" s="206"/>
      <c r="BR191" s="206"/>
      <c r="BS191" s="206"/>
      <c r="BT191" s="206"/>
      <c r="BU191" s="206"/>
      <c r="BV191" s="206"/>
      <c r="BW191" s="206"/>
      <c r="BX191" s="206"/>
      <c r="BY191" s="206"/>
      <c r="BZ191" s="206"/>
      <c r="CA191" s="205"/>
      <c r="CB191" s="206"/>
      <c r="CC191" s="206"/>
      <c r="CD191" s="206"/>
      <c r="CE191" s="206"/>
      <c r="CF191" s="206"/>
      <c r="CG191" s="206"/>
      <c r="CH191" s="206"/>
      <c r="CI191" s="206"/>
      <c r="CJ191" s="206"/>
      <c r="CK191" s="206"/>
      <c r="CL191" s="206"/>
      <c r="CM191" s="206"/>
      <c r="CN191" s="206"/>
      <c r="CO191" s="206"/>
      <c r="CP191" s="206"/>
      <c r="CQ191" s="206"/>
      <c r="CR191" s="206"/>
      <c r="CS191" s="205"/>
      <c r="CT191" s="206"/>
      <c r="CU191" s="206"/>
      <c r="CV191" s="206"/>
      <c r="CW191" s="206"/>
      <c r="CX191" s="206"/>
      <c r="CY191" s="206"/>
      <c r="CZ191" s="206"/>
      <c r="DA191" s="206"/>
      <c r="DB191" s="206"/>
      <c r="DC191" s="206"/>
      <c r="DD191" s="206"/>
      <c r="DE191" s="206"/>
      <c r="DF191" s="206"/>
      <c r="DG191" s="206"/>
      <c r="DH191" s="206"/>
      <c r="DI191" s="206"/>
      <c r="DJ191" s="206"/>
      <c r="DK191" s="206"/>
      <c r="DL191" s="206"/>
      <c r="DM191" s="206"/>
      <c r="DN191" s="206"/>
      <c r="DO191" s="206"/>
      <c r="DP191" s="206"/>
      <c r="DQ191" s="206"/>
      <c r="DR191" s="206"/>
      <c r="DS191" s="206"/>
      <c r="DT191" s="206"/>
      <c r="DU191" s="206"/>
      <c r="DV191" s="206"/>
      <c r="DW191" s="206"/>
      <c r="DX191" s="206"/>
      <c r="DY191" s="206"/>
      <c r="DZ191" s="206"/>
      <c r="EA191" s="206"/>
      <c r="EB191" s="206"/>
      <c r="EC191" s="97"/>
    </row>
    <row r="192" spans="1:133" x14ac:dyDescent="0.25">
      <c r="A192" s="204"/>
      <c r="B192" s="2"/>
      <c r="C192" s="97"/>
      <c r="D192" s="205"/>
      <c r="E192" s="206"/>
      <c r="F192" s="205"/>
      <c r="G192" s="205"/>
      <c r="H192" s="205"/>
      <c r="I192" s="205"/>
      <c r="J192" s="205"/>
      <c r="K192" s="205"/>
      <c r="L192" s="205"/>
      <c r="M192" s="205"/>
      <c r="N192" s="206"/>
      <c r="O192" s="206"/>
      <c r="P192" s="206"/>
      <c r="Q192" s="205"/>
      <c r="R192" s="206"/>
      <c r="S192" s="205"/>
      <c r="T192" s="206"/>
      <c r="U192" s="205"/>
      <c r="V192" s="205"/>
      <c r="W192" s="206"/>
      <c r="X192" s="206"/>
      <c r="Y192" s="205"/>
      <c r="Z192" s="206"/>
      <c r="AA192" s="205"/>
      <c r="AB192" s="206"/>
      <c r="AC192" s="206"/>
      <c r="AD192" s="205"/>
      <c r="AE192" s="205"/>
      <c r="AF192" s="205"/>
      <c r="AG192" s="205"/>
      <c r="AH192" s="205"/>
      <c r="AI192" s="205"/>
      <c r="AJ192" s="205"/>
      <c r="AK192" s="206"/>
      <c r="AL192" s="205"/>
      <c r="AM192" s="205"/>
      <c r="AN192" s="205"/>
      <c r="AO192" s="205"/>
      <c r="AP192" s="205"/>
      <c r="AQ192" s="205"/>
      <c r="AR192" s="205"/>
      <c r="AS192" s="206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6"/>
      <c r="BD192" s="206"/>
      <c r="BE192" s="206"/>
      <c r="BF192" s="206"/>
      <c r="BG192" s="206"/>
      <c r="BH192" s="206"/>
      <c r="BI192" s="205"/>
      <c r="BJ192" s="206"/>
      <c r="BK192" s="206"/>
      <c r="BL192" s="206"/>
      <c r="BM192" s="206"/>
      <c r="BN192" s="206"/>
      <c r="BO192" s="206"/>
      <c r="BP192" s="206"/>
      <c r="BQ192" s="206"/>
      <c r="BR192" s="206"/>
      <c r="BS192" s="206"/>
      <c r="BT192" s="206"/>
      <c r="BU192" s="206"/>
      <c r="BV192" s="206"/>
      <c r="BW192" s="206"/>
      <c r="BX192" s="206"/>
      <c r="BY192" s="206"/>
      <c r="BZ192" s="206"/>
      <c r="CA192" s="205"/>
      <c r="CB192" s="206"/>
      <c r="CC192" s="206"/>
      <c r="CD192" s="206"/>
      <c r="CE192" s="206"/>
      <c r="CF192" s="206"/>
      <c r="CG192" s="206"/>
      <c r="CH192" s="206"/>
      <c r="CI192" s="206"/>
      <c r="CJ192" s="206"/>
      <c r="CK192" s="206"/>
      <c r="CL192" s="206"/>
      <c r="CM192" s="206"/>
      <c r="CN192" s="206"/>
      <c r="CO192" s="206"/>
      <c r="CP192" s="206"/>
      <c r="CQ192" s="206"/>
      <c r="CR192" s="206"/>
      <c r="CS192" s="205"/>
      <c r="CT192" s="206"/>
      <c r="CU192" s="206"/>
      <c r="CV192" s="206"/>
      <c r="CW192" s="206"/>
      <c r="CX192" s="206"/>
      <c r="CY192" s="206"/>
      <c r="CZ192" s="206"/>
      <c r="DA192" s="206"/>
      <c r="DB192" s="206"/>
      <c r="DC192" s="206"/>
      <c r="DD192" s="206"/>
      <c r="DE192" s="206"/>
      <c r="DF192" s="206"/>
      <c r="DG192" s="206"/>
      <c r="DH192" s="206"/>
      <c r="DI192" s="206"/>
      <c r="DJ192" s="206"/>
      <c r="DK192" s="206"/>
      <c r="DL192" s="206"/>
      <c r="DM192" s="206"/>
      <c r="DN192" s="206"/>
      <c r="DO192" s="206"/>
      <c r="DP192" s="206"/>
      <c r="DQ192" s="206"/>
      <c r="DR192" s="206"/>
      <c r="DS192" s="206"/>
      <c r="DT192" s="206"/>
      <c r="DU192" s="206"/>
      <c r="DV192" s="206"/>
      <c r="DW192" s="206"/>
      <c r="DX192" s="206"/>
      <c r="DY192" s="206"/>
      <c r="DZ192" s="206"/>
      <c r="EA192" s="206"/>
      <c r="EB192" s="206"/>
      <c r="EC192" s="97"/>
    </row>
    <row r="193" spans="1:133" x14ac:dyDescent="0.25">
      <c r="A193" s="204"/>
      <c r="B193" s="2"/>
      <c r="C193" s="97"/>
      <c r="D193" s="205"/>
      <c r="E193" s="206"/>
      <c r="F193" s="205"/>
      <c r="G193" s="205"/>
      <c r="H193" s="205"/>
      <c r="I193" s="205"/>
      <c r="J193" s="205"/>
      <c r="K193" s="205"/>
      <c r="L193" s="205"/>
      <c r="M193" s="205"/>
      <c r="N193" s="206"/>
      <c r="O193" s="206"/>
      <c r="P193" s="206"/>
      <c r="Q193" s="205"/>
      <c r="R193" s="206"/>
      <c r="S193" s="205"/>
      <c r="T193" s="206"/>
      <c r="U193" s="205"/>
      <c r="V193" s="205"/>
      <c r="W193" s="206"/>
      <c r="X193" s="206"/>
      <c r="Y193" s="205"/>
      <c r="Z193" s="206"/>
      <c r="AA193" s="205"/>
      <c r="AB193" s="206"/>
      <c r="AC193" s="206"/>
      <c r="AD193" s="205"/>
      <c r="AE193" s="205"/>
      <c r="AF193" s="205"/>
      <c r="AG193" s="205"/>
      <c r="AH193" s="205"/>
      <c r="AI193" s="205"/>
      <c r="AJ193" s="205"/>
      <c r="AK193" s="206"/>
      <c r="AL193" s="205"/>
      <c r="AM193" s="205"/>
      <c r="AN193" s="205"/>
      <c r="AO193" s="205"/>
      <c r="AP193" s="205"/>
      <c r="AQ193" s="205"/>
      <c r="AR193" s="205"/>
      <c r="AS193" s="206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6"/>
      <c r="BD193" s="206"/>
      <c r="BE193" s="206"/>
      <c r="BF193" s="206"/>
      <c r="BG193" s="206"/>
      <c r="BH193" s="206"/>
      <c r="BI193" s="205"/>
      <c r="BJ193" s="206"/>
      <c r="BK193" s="206"/>
      <c r="BL193" s="206"/>
      <c r="BM193" s="206"/>
      <c r="BN193" s="206"/>
      <c r="BO193" s="206"/>
      <c r="BP193" s="206"/>
      <c r="BQ193" s="206"/>
      <c r="BR193" s="206"/>
      <c r="BS193" s="206"/>
      <c r="BT193" s="206"/>
      <c r="BU193" s="206"/>
      <c r="BV193" s="206"/>
      <c r="BW193" s="206"/>
      <c r="BX193" s="206"/>
      <c r="BY193" s="206"/>
      <c r="BZ193" s="206"/>
      <c r="CA193" s="205"/>
      <c r="CB193" s="206"/>
      <c r="CC193" s="206"/>
      <c r="CD193" s="206"/>
      <c r="CE193" s="206"/>
      <c r="CF193" s="206"/>
      <c r="CG193" s="206"/>
      <c r="CH193" s="206"/>
      <c r="CI193" s="206"/>
      <c r="CJ193" s="206"/>
      <c r="CK193" s="206"/>
      <c r="CL193" s="206"/>
      <c r="CM193" s="206"/>
      <c r="CN193" s="206"/>
      <c r="CO193" s="206"/>
      <c r="CP193" s="206"/>
      <c r="CQ193" s="206"/>
      <c r="CR193" s="206"/>
      <c r="CS193" s="205"/>
      <c r="CT193" s="206"/>
      <c r="CU193" s="206"/>
      <c r="CV193" s="206"/>
      <c r="CW193" s="206"/>
      <c r="CX193" s="206"/>
      <c r="CY193" s="206"/>
      <c r="CZ193" s="206"/>
      <c r="DA193" s="206"/>
      <c r="DB193" s="206"/>
      <c r="DC193" s="206"/>
      <c r="DD193" s="206"/>
      <c r="DE193" s="206"/>
      <c r="DF193" s="206"/>
      <c r="DG193" s="206"/>
      <c r="DH193" s="206"/>
      <c r="DI193" s="206"/>
      <c r="DJ193" s="206"/>
      <c r="DK193" s="206"/>
      <c r="DL193" s="206"/>
      <c r="DM193" s="206"/>
      <c r="DN193" s="206"/>
      <c r="DO193" s="206"/>
      <c r="DP193" s="206"/>
      <c r="DQ193" s="206"/>
      <c r="DR193" s="206"/>
      <c r="DS193" s="206"/>
      <c r="DT193" s="206"/>
      <c r="DU193" s="206"/>
      <c r="DV193" s="206"/>
      <c r="DW193" s="206"/>
      <c r="DX193" s="206"/>
      <c r="DY193" s="206"/>
      <c r="DZ193" s="206"/>
      <c r="EA193" s="206"/>
      <c r="EB193" s="206"/>
      <c r="EC193" s="97"/>
    </row>
    <row r="194" spans="1:133" x14ac:dyDescent="0.25">
      <c r="A194" s="204"/>
      <c r="B194" s="1"/>
      <c r="C194" s="97"/>
      <c r="D194" s="205"/>
      <c r="E194" s="206"/>
      <c r="F194" s="205"/>
      <c r="G194" s="205"/>
      <c r="H194" s="205"/>
      <c r="I194" s="205"/>
      <c r="J194" s="205"/>
      <c r="K194" s="205"/>
      <c r="L194" s="205"/>
      <c r="M194" s="205"/>
      <c r="N194" s="206"/>
      <c r="O194" s="206"/>
      <c r="P194" s="206"/>
      <c r="Q194" s="205"/>
      <c r="R194" s="206"/>
      <c r="S194" s="205"/>
      <c r="T194" s="206"/>
      <c r="U194" s="205"/>
      <c r="V194" s="205"/>
      <c r="W194" s="206"/>
      <c r="X194" s="206"/>
      <c r="Y194" s="205"/>
      <c r="Z194" s="206"/>
      <c r="AA194" s="205"/>
      <c r="AB194" s="206"/>
      <c r="AC194" s="206"/>
      <c r="AD194" s="205"/>
      <c r="AE194" s="205"/>
      <c r="AF194" s="205"/>
      <c r="AG194" s="205"/>
      <c r="AH194" s="205"/>
      <c r="AI194" s="205"/>
      <c r="AJ194" s="205"/>
      <c r="AK194" s="206"/>
      <c r="AL194" s="205"/>
      <c r="AM194" s="205"/>
      <c r="AN194" s="205"/>
      <c r="AO194" s="205"/>
      <c r="AP194" s="205"/>
      <c r="AQ194" s="205"/>
      <c r="AR194" s="205"/>
      <c r="AS194" s="206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6"/>
      <c r="BD194" s="206"/>
      <c r="BE194" s="206"/>
      <c r="BF194" s="206"/>
      <c r="BG194" s="206"/>
      <c r="BH194" s="206"/>
      <c r="BI194" s="205"/>
      <c r="BJ194" s="206"/>
      <c r="BK194" s="206"/>
      <c r="BL194" s="206"/>
      <c r="BM194" s="206"/>
      <c r="BN194" s="206"/>
      <c r="BO194" s="206"/>
      <c r="BP194" s="206"/>
      <c r="BQ194" s="206"/>
      <c r="BR194" s="206"/>
      <c r="BS194" s="206"/>
      <c r="BT194" s="206"/>
      <c r="BU194" s="206"/>
      <c r="BV194" s="206"/>
      <c r="BW194" s="206"/>
      <c r="BX194" s="206"/>
      <c r="BY194" s="206"/>
      <c r="BZ194" s="206"/>
      <c r="CA194" s="205"/>
      <c r="CB194" s="206"/>
      <c r="CC194" s="206"/>
      <c r="CD194" s="206"/>
      <c r="CE194" s="206"/>
      <c r="CF194" s="206"/>
      <c r="CG194" s="206"/>
      <c r="CH194" s="206"/>
      <c r="CI194" s="206"/>
      <c r="CJ194" s="206"/>
      <c r="CK194" s="206"/>
      <c r="CL194" s="206"/>
      <c r="CM194" s="206"/>
      <c r="CN194" s="206"/>
      <c r="CO194" s="206"/>
      <c r="CP194" s="206"/>
      <c r="CQ194" s="206"/>
      <c r="CR194" s="206"/>
      <c r="CS194" s="205"/>
      <c r="CT194" s="206"/>
      <c r="CU194" s="206"/>
      <c r="CV194" s="206"/>
      <c r="CW194" s="206"/>
      <c r="CX194" s="206"/>
      <c r="CY194" s="206"/>
      <c r="CZ194" s="206"/>
      <c r="DA194" s="206"/>
      <c r="DB194" s="206"/>
      <c r="DC194" s="206"/>
      <c r="DD194" s="206"/>
      <c r="DE194" s="206"/>
      <c r="DF194" s="206"/>
      <c r="DG194" s="206"/>
      <c r="DH194" s="206"/>
      <c r="DI194" s="206"/>
      <c r="DJ194" s="206"/>
      <c r="DK194" s="206"/>
      <c r="DL194" s="206"/>
      <c r="DM194" s="206"/>
      <c r="DN194" s="206"/>
      <c r="DO194" s="206"/>
      <c r="DP194" s="206"/>
      <c r="DQ194" s="206"/>
      <c r="DR194" s="206"/>
      <c r="DS194" s="206"/>
      <c r="DT194" s="206"/>
      <c r="DU194" s="206"/>
      <c r="DV194" s="206"/>
      <c r="DW194" s="206"/>
      <c r="DX194" s="206"/>
      <c r="DY194" s="206"/>
      <c r="DZ194" s="206"/>
      <c r="EA194" s="206"/>
      <c r="EB194" s="206"/>
      <c r="EC194" s="97"/>
    </row>
    <row r="195" spans="1:133" x14ac:dyDescent="0.25">
      <c r="A195" s="204"/>
      <c r="B195" s="2"/>
      <c r="C195" s="97"/>
      <c r="D195" s="205"/>
      <c r="E195" s="206"/>
      <c r="F195" s="205"/>
      <c r="G195" s="205"/>
      <c r="H195" s="205"/>
      <c r="I195" s="205"/>
      <c r="J195" s="205"/>
      <c r="K195" s="205"/>
      <c r="L195" s="205"/>
      <c r="M195" s="205"/>
      <c r="N195" s="206"/>
      <c r="O195" s="206"/>
      <c r="P195" s="206"/>
      <c r="Q195" s="205"/>
      <c r="R195" s="206"/>
      <c r="S195" s="205"/>
      <c r="T195" s="206"/>
      <c r="U195" s="205"/>
      <c r="V195" s="205"/>
      <c r="W195" s="206"/>
      <c r="X195" s="206"/>
      <c r="Y195" s="205"/>
      <c r="Z195" s="206"/>
      <c r="AA195" s="205"/>
      <c r="AB195" s="206"/>
      <c r="AC195" s="206"/>
      <c r="AD195" s="205"/>
      <c r="AE195" s="205"/>
      <c r="AF195" s="205"/>
      <c r="AG195" s="205"/>
      <c r="AH195" s="205"/>
      <c r="AI195" s="205"/>
      <c r="AJ195" s="205"/>
      <c r="AK195" s="206"/>
      <c r="AL195" s="205"/>
      <c r="AM195" s="205"/>
      <c r="AN195" s="205"/>
      <c r="AO195" s="205"/>
      <c r="AP195" s="205"/>
      <c r="AQ195" s="205"/>
      <c r="AR195" s="205"/>
      <c r="AS195" s="206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6"/>
      <c r="BD195" s="206"/>
      <c r="BE195" s="206"/>
      <c r="BF195" s="206"/>
      <c r="BG195" s="206"/>
      <c r="BH195" s="206"/>
      <c r="BI195" s="205"/>
      <c r="BJ195" s="206"/>
      <c r="BK195" s="206"/>
      <c r="BL195" s="206"/>
      <c r="BM195" s="206"/>
      <c r="BN195" s="206"/>
      <c r="BO195" s="206"/>
      <c r="BP195" s="206"/>
      <c r="BQ195" s="206"/>
      <c r="BR195" s="206"/>
      <c r="BS195" s="206"/>
      <c r="BT195" s="206"/>
      <c r="BU195" s="206"/>
      <c r="BV195" s="206"/>
      <c r="BW195" s="206"/>
      <c r="BX195" s="206"/>
      <c r="BY195" s="206"/>
      <c r="BZ195" s="206"/>
      <c r="CA195" s="205"/>
      <c r="CB195" s="206"/>
      <c r="CC195" s="206"/>
      <c r="CD195" s="206"/>
      <c r="CE195" s="206"/>
      <c r="CF195" s="206"/>
      <c r="CG195" s="206"/>
      <c r="CH195" s="206"/>
      <c r="CI195" s="206"/>
      <c r="CJ195" s="206"/>
      <c r="CK195" s="206"/>
      <c r="CL195" s="206"/>
      <c r="CM195" s="206"/>
      <c r="CN195" s="206"/>
      <c r="CO195" s="206"/>
      <c r="CP195" s="206"/>
      <c r="CQ195" s="206"/>
      <c r="CR195" s="206"/>
      <c r="CS195" s="205"/>
      <c r="CT195" s="206"/>
      <c r="CU195" s="206"/>
      <c r="CV195" s="206"/>
      <c r="CW195" s="206"/>
      <c r="CX195" s="206"/>
      <c r="CY195" s="206"/>
      <c r="CZ195" s="206"/>
      <c r="DA195" s="206"/>
      <c r="DB195" s="206"/>
      <c r="DC195" s="206"/>
      <c r="DD195" s="206"/>
      <c r="DE195" s="206"/>
      <c r="DF195" s="206"/>
      <c r="DG195" s="206"/>
      <c r="DH195" s="206"/>
      <c r="DI195" s="206"/>
      <c r="DJ195" s="206"/>
      <c r="DK195" s="206"/>
      <c r="DL195" s="206"/>
      <c r="DM195" s="206"/>
      <c r="DN195" s="206"/>
      <c r="DO195" s="206"/>
      <c r="DP195" s="206"/>
      <c r="DQ195" s="206"/>
      <c r="DR195" s="206"/>
      <c r="DS195" s="206"/>
      <c r="DT195" s="206"/>
      <c r="DU195" s="206"/>
      <c r="DV195" s="206"/>
      <c r="DW195" s="206"/>
      <c r="DX195" s="206"/>
      <c r="DY195" s="206"/>
      <c r="DZ195" s="206"/>
      <c r="EA195" s="206"/>
      <c r="EB195" s="206"/>
      <c r="EC195" s="97"/>
    </row>
    <row r="196" spans="1:133" x14ac:dyDescent="0.25">
      <c r="A196" s="204"/>
      <c r="B196" s="2"/>
      <c r="C196" s="97"/>
      <c r="D196" s="205"/>
      <c r="E196" s="206"/>
      <c r="F196" s="205"/>
      <c r="G196" s="205"/>
      <c r="H196" s="205"/>
      <c r="I196" s="205"/>
      <c r="J196" s="205"/>
      <c r="K196" s="205"/>
      <c r="L196" s="205"/>
      <c r="M196" s="205"/>
      <c r="N196" s="206"/>
      <c r="O196" s="206"/>
      <c r="P196" s="206"/>
      <c r="Q196" s="205"/>
      <c r="R196" s="206"/>
      <c r="S196" s="205"/>
      <c r="T196" s="206"/>
      <c r="U196" s="205"/>
      <c r="V196" s="205"/>
      <c r="W196" s="206"/>
      <c r="X196" s="206"/>
      <c r="Y196" s="205"/>
      <c r="Z196" s="206"/>
      <c r="AA196" s="205"/>
      <c r="AB196" s="206"/>
      <c r="AC196" s="206"/>
      <c r="AD196" s="205"/>
      <c r="AE196" s="205"/>
      <c r="AF196" s="205"/>
      <c r="AG196" s="205"/>
      <c r="AH196" s="205"/>
      <c r="AI196" s="205"/>
      <c r="AJ196" s="205"/>
      <c r="AK196" s="206"/>
      <c r="AL196" s="205"/>
      <c r="AM196" s="205"/>
      <c r="AN196" s="205"/>
      <c r="AO196" s="205"/>
      <c r="AP196" s="205"/>
      <c r="AQ196" s="205"/>
      <c r="AR196" s="205"/>
      <c r="AS196" s="206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6"/>
      <c r="BD196" s="206"/>
      <c r="BE196" s="206"/>
      <c r="BF196" s="206"/>
      <c r="BG196" s="206"/>
      <c r="BH196" s="206"/>
      <c r="BI196" s="205"/>
      <c r="BJ196" s="206"/>
      <c r="BK196" s="206"/>
      <c r="BL196" s="206"/>
      <c r="BM196" s="206"/>
      <c r="BN196" s="206"/>
      <c r="BO196" s="206"/>
      <c r="BP196" s="206"/>
      <c r="BQ196" s="206"/>
      <c r="BR196" s="206"/>
      <c r="BS196" s="206"/>
      <c r="BT196" s="206"/>
      <c r="BU196" s="206"/>
      <c r="BV196" s="206"/>
      <c r="BW196" s="206"/>
      <c r="BX196" s="206"/>
      <c r="BY196" s="206"/>
      <c r="BZ196" s="206"/>
      <c r="CA196" s="205"/>
      <c r="CB196" s="206"/>
      <c r="CC196" s="206"/>
      <c r="CD196" s="206"/>
      <c r="CE196" s="206"/>
      <c r="CF196" s="206"/>
      <c r="CG196" s="206"/>
      <c r="CH196" s="206"/>
      <c r="CI196" s="206"/>
      <c r="CJ196" s="206"/>
      <c r="CK196" s="206"/>
      <c r="CL196" s="206"/>
      <c r="CM196" s="206"/>
      <c r="CN196" s="206"/>
      <c r="CO196" s="206"/>
      <c r="CP196" s="206"/>
      <c r="CQ196" s="206"/>
      <c r="CR196" s="206"/>
      <c r="CS196" s="205"/>
      <c r="CT196" s="206"/>
      <c r="CU196" s="206"/>
      <c r="CV196" s="206"/>
      <c r="CW196" s="206"/>
      <c r="CX196" s="206"/>
      <c r="CY196" s="206"/>
      <c r="CZ196" s="206"/>
      <c r="DA196" s="206"/>
      <c r="DB196" s="206"/>
      <c r="DC196" s="206"/>
      <c r="DD196" s="206"/>
      <c r="DE196" s="206"/>
      <c r="DF196" s="206"/>
      <c r="DG196" s="206"/>
      <c r="DH196" s="206"/>
      <c r="DI196" s="206"/>
      <c r="DJ196" s="206"/>
      <c r="DK196" s="206"/>
      <c r="DL196" s="206"/>
      <c r="DM196" s="206"/>
      <c r="DN196" s="206"/>
      <c r="DO196" s="206"/>
      <c r="DP196" s="206"/>
      <c r="DQ196" s="206"/>
      <c r="DR196" s="206"/>
      <c r="DS196" s="206"/>
      <c r="DT196" s="206"/>
      <c r="DU196" s="206"/>
      <c r="DV196" s="206"/>
      <c r="DW196" s="206"/>
      <c r="DX196" s="206"/>
      <c r="DY196" s="206"/>
      <c r="DZ196" s="206"/>
      <c r="EA196" s="206"/>
      <c r="EB196" s="206"/>
      <c r="EC196" s="97"/>
    </row>
    <row r="197" spans="1:133" x14ac:dyDescent="0.25">
      <c r="B197" s="207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09"/>
      <c r="BN197" s="209"/>
      <c r="BO197" s="209"/>
      <c r="BP197" s="209"/>
      <c r="BQ197" s="209"/>
      <c r="BR197" s="206"/>
      <c r="BS197" s="206"/>
      <c r="BT197" s="206"/>
      <c r="BU197" s="206"/>
      <c r="BV197" s="206"/>
      <c r="BW197" s="206"/>
      <c r="BX197" s="206"/>
      <c r="BY197" s="206"/>
      <c r="BZ197" s="206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6"/>
      <c r="CK197" s="206"/>
      <c r="CL197" s="206"/>
      <c r="CM197" s="206"/>
      <c r="CN197" s="206"/>
      <c r="CO197" s="206"/>
      <c r="CP197" s="206"/>
      <c r="CQ197" s="206"/>
      <c r="CR197" s="206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6"/>
      <c r="DC197" s="206"/>
      <c r="DD197" s="206"/>
      <c r="DE197" s="206"/>
      <c r="DF197" s="206"/>
      <c r="DG197" s="206"/>
      <c r="DH197" s="206"/>
      <c r="DI197" s="206"/>
      <c r="DJ197" s="206"/>
      <c r="DK197" s="206"/>
      <c r="DL197" s="206"/>
      <c r="DM197" s="206"/>
      <c r="DN197" s="206"/>
      <c r="DO197" s="206"/>
      <c r="DP197" s="206"/>
      <c r="DQ197" s="206"/>
      <c r="DR197" s="206"/>
      <c r="DS197" s="206"/>
      <c r="DT197" s="206"/>
      <c r="DU197" s="206"/>
      <c r="DV197" s="206"/>
      <c r="DW197" s="206"/>
      <c r="DX197" s="206"/>
      <c r="DY197" s="206"/>
      <c r="DZ197" s="206"/>
      <c r="EA197" s="206"/>
      <c r="EB197" s="206"/>
      <c r="EC197" s="205"/>
    </row>
    <row r="198" spans="1:133" x14ac:dyDescent="0.25">
      <c r="B198" s="207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  <c r="BI198" s="206"/>
      <c r="BJ198" s="206"/>
      <c r="BK198" s="206"/>
      <c r="BL198" s="206"/>
      <c r="BM198" s="206"/>
      <c r="BN198" s="206"/>
      <c r="BO198" s="206"/>
      <c r="BP198" s="206"/>
      <c r="BQ198" s="206"/>
      <c r="BR198" s="206"/>
      <c r="BS198" s="206"/>
      <c r="BT198" s="206"/>
      <c r="BU198" s="206"/>
      <c r="BV198" s="206"/>
      <c r="BW198" s="206"/>
      <c r="BX198" s="206"/>
      <c r="BY198" s="206"/>
      <c r="BZ198" s="206"/>
      <c r="CA198" s="206"/>
      <c r="CB198" s="206"/>
      <c r="CC198" s="206"/>
      <c r="CD198" s="206"/>
      <c r="CE198" s="206"/>
      <c r="CF198" s="206"/>
      <c r="CG198" s="206"/>
      <c r="CH198" s="206"/>
      <c r="CI198" s="206"/>
      <c r="CJ198" s="206"/>
      <c r="CK198" s="206"/>
      <c r="CL198" s="206"/>
      <c r="CM198" s="206"/>
      <c r="CN198" s="206"/>
      <c r="CO198" s="206"/>
      <c r="CP198" s="206"/>
      <c r="CQ198" s="206"/>
      <c r="CR198" s="206"/>
      <c r="CS198" s="206"/>
      <c r="CT198" s="206"/>
      <c r="CU198" s="206"/>
      <c r="CV198" s="206"/>
      <c r="CW198" s="206"/>
      <c r="CX198" s="206"/>
      <c r="CY198" s="206"/>
      <c r="CZ198" s="206"/>
      <c r="DA198" s="206"/>
      <c r="DB198" s="206"/>
      <c r="DC198" s="206"/>
      <c r="DD198" s="206"/>
      <c r="DE198" s="206"/>
      <c r="DF198" s="206"/>
      <c r="DG198" s="206"/>
      <c r="DH198" s="206"/>
      <c r="DI198" s="206"/>
      <c r="DJ198" s="206"/>
      <c r="DK198" s="206"/>
      <c r="DL198" s="206"/>
      <c r="DM198" s="206"/>
      <c r="DN198" s="206"/>
      <c r="DO198" s="206"/>
      <c r="DP198" s="206"/>
      <c r="DQ198" s="206"/>
      <c r="DR198" s="206"/>
      <c r="DS198" s="206"/>
      <c r="DT198" s="206"/>
      <c r="DU198" s="206"/>
      <c r="DV198" s="206"/>
      <c r="DW198" s="206"/>
      <c r="DX198" s="206"/>
      <c r="DY198" s="206"/>
      <c r="DZ198" s="206"/>
      <c r="EA198" s="206"/>
      <c r="EB198" s="206"/>
      <c r="EC198" s="205"/>
    </row>
    <row r="199" spans="1:133" x14ac:dyDescent="0.25">
      <c r="B199" s="2"/>
      <c r="C199" s="97"/>
      <c r="D199" s="205"/>
      <c r="E199" s="206"/>
      <c r="F199" s="205"/>
      <c r="G199" s="205"/>
      <c r="H199" s="205"/>
      <c r="I199" s="205"/>
      <c r="J199" s="205"/>
      <c r="K199" s="205"/>
      <c r="L199" s="205"/>
      <c r="M199" s="205"/>
      <c r="N199" s="206"/>
      <c r="O199" s="206"/>
      <c r="P199" s="206"/>
      <c r="Q199" s="205"/>
      <c r="R199" s="206"/>
      <c r="S199" s="205"/>
      <c r="T199" s="206"/>
      <c r="U199" s="205"/>
      <c r="V199" s="205"/>
      <c r="W199" s="206"/>
      <c r="X199" s="206"/>
      <c r="Y199" s="205"/>
      <c r="Z199" s="206"/>
      <c r="AA199" s="205"/>
      <c r="AB199" s="206"/>
      <c r="AC199" s="206"/>
      <c r="AD199" s="205"/>
      <c r="AE199" s="205"/>
      <c r="AF199" s="205"/>
      <c r="AG199" s="205"/>
      <c r="AH199" s="205"/>
      <c r="AI199" s="205"/>
      <c r="AJ199" s="205"/>
      <c r="AK199" s="206"/>
      <c r="AL199" s="205"/>
      <c r="AM199" s="205"/>
      <c r="AN199" s="205"/>
      <c r="AO199" s="205"/>
      <c r="AP199" s="205"/>
      <c r="AQ199" s="205"/>
      <c r="AR199" s="205"/>
      <c r="AS199" s="206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6"/>
      <c r="BD199" s="206"/>
      <c r="BE199" s="206"/>
      <c r="BF199" s="206"/>
      <c r="BG199" s="206"/>
      <c r="BH199" s="206"/>
      <c r="BI199" s="205"/>
      <c r="BJ199" s="206"/>
      <c r="BK199" s="206"/>
      <c r="BL199" s="206"/>
      <c r="BM199" s="206"/>
      <c r="BN199" s="206"/>
      <c r="BO199" s="206"/>
      <c r="BP199" s="206"/>
      <c r="BQ199" s="206"/>
      <c r="BR199" s="206"/>
      <c r="BS199" s="206"/>
      <c r="BT199" s="206"/>
      <c r="BU199" s="206"/>
      <c r="BV199" s="206"/>
      <c r="BW199" s="206"/>
      <c r="BX199" s="206"/>
      <c r="BY199" s="206"/>
      <c r="BZ199" s="206"/>
      <c r="CA199" s="205"/>
      <c r="CB199" s="206"/>
      <c r="CC199" s="206"/>
      <c r="CD199" s="206"/>
      <c r="CE199" s="206"/>
      <c r="CF199" s="206"/>
      <c r="CG199" s="206"/>
      <c r="CH199" s="206"/>
      <c r="CI199" s="206"/>
      <c r="CJ199" s="206"/>
      <c r="CK199" s="206"/>
      <c r="CL199" s="206"/>
      <c r="CM199" s="206"/>
      <c r="CN199" s="206"/>
      <c r="CO199" s="206"/>
      <c r="CP199" s="206"/>
      <c r="CQ199" s="206"/>
      <c r="CR199" s="206"/>
      <c r="CS199" s="205"/>
      <c r="CT199" s="206"/>
      <c r="CU199" s="206"/>
      <c r="CV199" s="206"/>
      <c r="CW199" s="206"/>
      <c r="CX199" s="206"/>
      <c r="CY199" s="206"/>
      <c r="CZ199" s="206"/>
      <c r="DA199" s="206"/>
      <c r="DB199" s="206"/>
      <c r="DC199" s="206"/>
      <c r="DD199" s="206"/>
      <c r="DE199" s="206"/>
      <c r="DF199" s="206"/>
      <c r="DG199" s="206"/>
      <c r="DH199" s="206"/>
      <c r="DI199" s="206"/>
      <c r="DJ199" s="206"/>
      <c r="DK199" s="206"/>
      <c r="DL199" s="206"/>
      <c r="DM199" s="206"/>
      <c r="DN199" s="206"/>
      <c r="DO199" s="206"/>
      <c r="DP199" s="206"/>
      <c r="DQ199" s="206"/>
      <c r="DR199" s="206"/>
      <c r="DS199" s="206"/>
      <c r="DT199" s="206"/>
      <c r="DU199" s="206"/>
      <c r="DV199" s="206"/>
      <c r="DW199" s="206"/>
      <c r="DX199" s="206"/>
      <c r="DY199" s="206"/>
      <c r="DZ199" s="206"/>
      <c r="EA199" s="206"/>
      <c r="EB199" s="206"/>
      <c r="EC199" s="97"/>
    </row>
    <row r="200" spans="1:133" x14ac:dyDescent="0.25">
      <c r="B200" s="2"/>
      <c r="C200" s="97"/>
      <c r="D200" s="205"/>
      <c r="E200" s="206"/>
      <c r="F200" s="205"/>
      <c r="G200" s="205"/>
      <c r="H200" s="205"/>
      <c r="I200" s="205"/>
      <c r="J200" s="205"/>
      <c r="K200" s="205"/>
      <c r="L200" s="205"/>
      <c r="M200" s="205"/>
      <c r="N200" s="206"/>
      <c r="O200" s="206"/>
      <c r="P200" s="206"/>
      <c r="Q200" s="205"/>
      <c r="R200" s="206"/>
      <c r="S200" s="205"/>
      <c r="T200" s="206"/>
      <c r="U200" s="205"/>
      <c r="V200" s="205"/>
      <c r="W200" s="206"/>
      <c r="X200" s="206"/>
      <c r="Y200" s="205"/>
      <c r="Z200" s="206"/>
      <c r="AA200" s="205"/>
      <c r="AB200" s="206"/>
      <c r="AC200" s="206"/>
      <c r="AD200" s="205"/>
      <c r="AE200" s="205"/>
      <c r="AF200" s="205"/>
      <c r="AG200" s="205"/>
      <c r="AH200" s="205"/>
      <c r="AI200" s="205"/>
      <c r="AJ200" s="205"/>
      <c r="AK200" s="206"/>
      <c r="AL200" s="205"/>
      <c r="AM200" s="205"/>
      <c r="AN200" s="205"/>
      <c r="AO200" s="205"/>
      <c r="AP200" s="205"/>
      <c r="AQ200" s="205"/>
      <c r="AR200" s="205"/>
      <c r="AS200" s="206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6"/>
      <c r="BD200" s="206"/>
      <c r="BE200" s="206"/>
      <c r="BF200" s="206"/>
      <c r="BG200" s="206"/>
      <c r="BH200" s="206"/>
      <c r="BI200" s="205"/>
      <c r="BJ200" s="206"/>
      <c r="BK200" s="206"/>
      <c r="BL200" s="206"/>
      <c r="BM200" s="206"/>
      <c r="BN200" s="206"/>
      <c r="BO200" s="206"/>
      <c r="BP200" s="206"/>
      <c r="BQ200" s="206"/>
      <c r="BR200" s="206"/>
      <c r="BS200" s="206"/>
      <c r="BT200" s="206"/>
      <c r="BU200" s="206"/>
      <c r="BV200" s="206"/>
      <c r="BW200" s="206"/>
      <c r="BX200" s="206"/>
      <c r="BY200" s="206"/>
      <c r="BZ200" s="206"/>
      <c r="CA200" s="205"/>
      <c r="CB200" s="206"/>
      <c r="CC200" s="206"/>
      <c r="CD200" s="206"/>
      <c r="CE200" s="206"/>
      <c r="CF200" s="206"/>
      <c r="CG200" s="206"/>
      <c r="CH200" s="206"/>
      <c r="CI200" s="206"/>
      <c r="CJ200" s="206"/>
      <c r="CK200" s="206"/>
      <c r="CL200" s="206"/>
      <c r="CM200" s="206"/>
      <c r="CN200" s="206"/>
      <c r="CO200" s="206"/>
      <c r="CP200" s="206"/>
      <c r="CQ200" s="206"/>
      <c r="CR200" s="206"/>
      <c r="CS200" s="205"/>
      <c r="CT200" s="206"/>
      <c r="CU200" s="206"/>
      <c r="CV200" s="206"/>
      <c r="CW200" s="206"/>
      <c r="CX200" s="206"/>
      <c r="CY200" s="206"/>
      <c r="CZ200" s="206"/>
      <c r="DA200" s="206"/>
      <c r="DB200" s="206"/>
      <c r="DC200" s="206"/>
      <c r="DD200" s="206"/>
      <c r="DE200" s="206"/>
      <c r="DF200" s="206"/>
      <c r="DG200" s="206"/>
      <c r="DH200" s="206"/>
      <c r="DI200" s="206"/>
      <c r="DJ200" s="206"/>
      <c r="DK200" s="206"/>
      <c r="DL200" s="206"/>
      <c r="DM200" s="206"/>
      <c r="DN200" s="206"/>
      <c r="DO200" s="206"/>
      <c r="DP200" s="206"/>
      <c r="DQ200" s="206"/>
      <c r="DR200" s="206"/>
      <c r="DS200" s="206"/>
      <c r="DT200" s="206"/>
      <c r="DU200" s="206"/>
      <c r="DV200" s="206"/>
      <c r="DW200" s="206"/>
      <c r="DX200" s="206"/>
      <c r="DY200" s="206"/>
      <c r="DZ200" s="206"/>
      <c r="EA200" s="206"/>
      <c r="EB200" s="206"/>
      <c r="EC200" s="97"/>
    </row>
    <row r="201" spans="1:133" x14ac:dyDescent="0.25">
      <c r="B201" s="2"/>
      <c r="C201" s="97"/>
      <c r="D201" s="205"/>
      <c r="E201" s="206"/>
      <c r="F201" s="205"/>
      <c r="G201" s="205"/>
      <c r="H201" s="205"/>
      <c r="I201" s="205"/>
      <c r="J201" s="205"/>
      <c r="K201" s="205"/>
      <c r="L201" s="205"/>
      <c r="M201" s="205"/>
      <c r="N201" s="206"/>
      <c r="O201" s="206"/>
      <c r="P201" s="206"/>
      <c r="Q201" s="205"/>
      <c r="R201" s="206"/>
      <c r="S201" s="205"/>
      <c r="T201" s="206"/>
      <c r="U201" s="205"/>
      <c r="V201" s="205"/>
      <c r="W201" s="206"/>
      <c r="X201" s="206"/>
      <c r="Y201" s="205"/>
      <c r="Z201" s="206"/>
      <c r="AA201" s="205"/>
      <c r="AB201" s="206"/>
      <c r="AC201" s="206"/>
      <c r="AD201" s="205"/>
      <c r="AE201" s="205"/>
      <c r="AF201" s="205"/>
      <c r="AG201" s="205"/>
      <c r="AH201" s="205"/>
      <c r="AI201" s="205"/>
      <c r="AJ201" s="205"/>
      <c r="AK201" s="206"/>
      <c r="AL201" s="205"/>
      <c r="AM201" s="205"/>
      <c r="AN201" s="205"/>
      <c r="AO201" s="205"/>
      <c r="AP201" s="205"/>
      <c r="AQ201" s="205"/>
      <c r="AR201" s="205"/>
      <c r="AS201" s="206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6"/>
      <c r="BD201" s="206"/>
      <c r="BE201" s="206"/>
      <c r="BF201" s="206"/>
      <c r="BG201" s="206"/>
      <c r="BH201" s="206"/>
      <c r="BI201" s="205"/>
      <c r="BJ201" s="206"/>
      <c r="BK201" s="206"/>
      <c r="BL201" s="206"/>
      <c r="BM201" s="206"/>
      <c r="BN201" s="206"/>
      <c r="BO201" s="206"/>
      <c r="BP201" s="206"/>
      <c r="BQ201" s="206"/>
      <c r="BR201" s="206"/>
      <c r="BS201" s="206"/>
      <c r="BT201" s="206"/>
      <c r="BU201" s="206"/>
      <c r="BV201" s="206"/>
      <c r="BW201" s="206"/>
      <c r="BX201" s="206"/>
      <c r="BY201" s="206"/>
      <c r="BZ201" s="206"/>
      <c r="CA201" s="205"/>
      <c r="CB201" s="206"/>
      <c r="CC201" s="206"/>
      <c r="CD201" s="206"/>
      <c r="CE201" s="206"/>
      <c r="CF201" s="206"/>
      <c r="CG201" s="206"/>
      <c r="CH201" s="206"/>
      <c r="CI201" s="206"/>
      <c r="CJ201" s="206"/>
      <c r="CK201" s="206"/>
      <c r="CL201" s="206"/>
      <c r="CM201" s="206"/>
      <c r="CN201" s="206"/>
      <c r="CO201" s="206"/>
      <c r="CP201" s="206"/>
      <c r="CQ201" s="206"/>
      <c r="CR201" s="206"/>
      <c r="CS201" s="205"/>
      <c r="CT201" s="206"/>
      <c r="CU201" s="206"/>
      <c r="CV201" s="206"/>
      <c r="CW201" s="206"/>
      <c r="CX201" s="206"/>
      <c r="CY201" s="206"/>
      <c r="CZ201" s="206"/>
      <c r="DA201" s="206"/>
      <c r="DB201" s="206"/>
      <c r="DC201" s="206"/>
      <c r="DD201" s="206"/>
      <c r="DE201" s="206"/>
      <c r="DF201" s="206"/>
      <c r="DG201" s="206"/>
      <c r="DH201" s="206"/>
      <c r="DI201" s="206"/>
      <c r="DJ201" s="206"/>
      <c r="DK201" s="206"/>
      <c r="DL201" s="206"/>
      <c r="DM201" s="206"/>
      <c r="DN201" s="206"/>
      <c r="DO201" s="206"/>
      <c r="DP201" s="206"/>
      <c r="DQ201" s="206"/>
      <c r="DR201" s="206"/>
      <c r="DS201" s="206"/>
      <c r="DT201" s="206"/>
      <c r="DU201" s="206"/>
      <c r="DV201" s="206"/>
      <c r="DW201" s="206"/>
      <c r="DX201" s="206"/>
      <c r="DY201" s="206"/>
      <c r="DZ201" s="206"/>
      <c r="EA201" s="206"/>
      <c r="EB201" s="206"/>
      <c r="EC201" s="97"/>
    </row>
    <row r="202" spans="1:133" x14ac:dyDescent="0.25">
      <c r="B202" s="2"/>
      <c r="C202" s="97"/>
      <c r="D202" s="205"/>
      <c r="E202" s="206"/>
      <c r="F202" s="205"/>
      <c r="G202" s="205"/>
      <c r="H202" s="205"/>
      <c r="I202" s="205"/>
      <c r="J202" s="205"/>
      <c r="K202" s="205"/>
      <c r="L202" s="205"/>
      <c r="M202" s="205"/>
      <c r="N202" s="206"/>
      <c r="O202" s="206"/>
      <c r="P202" s="206"/>
      <c r="Q202" s="205"/>
      <c r="R202" s="206"/>
      <c r="S202" s="205"/>
      <c r="T202" s="206"/>
      <c r="U202" s="205"/>
      <c r="V202" s="205"/>
      <c r="W202" s="206"/>
      <c r="X202" s="206"/>
      <c r="Y202" s="205"/>
      <c r="Z202" s="206"/>
      <c r="AA202" s="205"/>
      <c r="AB202" s="206"/>
      <c r="AC202" s="206"/>
      <c r="AD202" s="205"/>
      <c r="AE202" s="205"/>
      <c r="AF202" s="205"/>
      <c r="AG202" s="205"/>
      <c r="AH202" s="205"/>
      <c r="AI202" s="205"/>
      <c r="AJ202" s="205"/>
      <c r="AK202" s="206"/>
      <c r="AL202" s="205"/>
      <c r="AM202" s="205"/>
      <c r="AN202" s="205"/>
      <c r="AO202" s="205"/>
      <c r="AP202" s="205"/>
      <c r="AQ202" s="205"/>
      <c r="AR202" s="205"/>
      <c r="AS202" s="206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6"/>
      <c r="BD202" s="206"/>
      <c r="BE202" s="206"/>
      <c r="BF202" s="206"/>
      <c r="BG202" s="206"/>
      <c r="BH202" s="206"/>
      <c r="BI202" s="205"/>
      <c r="BJ202" s="206"/>
      <c r="BK202" s="206"/>
      <c r="BL202" s="206"/>
      <c r="BM202" s="206"/>
      <c r="BN202" s="206"/>
      <c r="BO202" s="206"/>
      <c r="BP202" s="206"/>
      <c r="BQ202" s="206"/>
      <c r="BR202" s="206"/>
      <c r="BS202" s="206"/>
      <c r="BT202" s="206"/>
      <c r="BU202" s="206"/>
      <c r="BV202" s="206"/>
      <c r="BW202" s="206"/>
      <c r="BX202" s="206"/>
      <c r="BY202" s="206"/>
      <c r="BZ202" s="206"/>
      <c r="CA202" s="205"/>
      <c r="CB202" s="206"/>
      <c r="CC202" s="206"/>
      <c r="CD202" s="206"/>
      <c r="CE202" s="206"/>
      <c r="CF202" s="206"/>
      <c r="CG202" s="206"/>
      <c r="CH202" s="206"/>
      <c r="CI202" s="206"/>
      <c r="CJ202" s="206"/>
      <c r="CK202" s="206"/>
      <c r="CL202" s="206"/>
      <c r="CM202" s="206"/>
      <c r="CN202" s="206"/>
      <c r="CO202" s="206"/>
      <c r="CP202" s="206"/>
      <c r="CQ202" s="206"/>
      <c r="CR202" s="206"/>
      <c r="CS202" s="205"/>
      <c r="CT202" s="206"/>
      <c r="CU202" s="206"/>
      <c r="CV202" s="206"/>
      <c r="CW202" s="206"/>
      <c r="CX202" s="206"/>
      <c r="CY202" s="206"/>
      <c r="CZ202" s="206"/>
      <c r="DA202" s="206"/>
      <c r="DB202" s="206"/>
      <c r="DC202" s="206"/>
      <c r="DD202" s="206"/>
      <c r="DE202" s="206"/>
      <c r="DF202" s="206"/>
      <c r="DG202" s="206"/>
      <c r="DH202" s="206"/>
      <c r="DI202" s="206"/>
      <c r="DJ202" s="206"/>
      <c r="DK202" s="206"/>
      <c r="DL202" s="206"/>
      <c r="DM202" s="206"/>
      <c r="DN202" s="206"/>
      <c r="DO202" s="206"/>
      <c r="DP202" s="206"/>
      <c r="DQ202" s="206"/>
      <c r="DR202" s="206"/>
      <c r="DS202" s="206"/>
      <c r="DT202" s="206"/>
      <c r="DU202" s="206"/>
      <c r="DV202" s="206"/>
      <c r="DW202" s="206"/>
      <c r="DX202" s="206"/>
      <c r="DY202" s="206"/>
      <c r="DZ202" s="206"/>
      <c r="EA202" s="206"/>
      <c r="EB202" s="206"/>
      <c r="EC202" s="97"/>
    </row>
    <row r="203" spans="1:133" x14ac:dyDescent="0.25">
      <c r="B203" s="2"/>
      <c r="C203" s="97"/>
      <c r="D203" s="205"/>
      <c r="E203" s="206"/>
      <c r="F203" s="205"/>
      <c r="G203" s="205"/>
      <c r="H203" s="205"/>
      <c r="I203" s="205"/>
      <c r="J203" s="205"/>
      <c r="K203" s="205"/>
      <c r="L203" s="205"/>
      <c r="M203" s="205"/>
      <c r="N203" s="206"/>
      <c r="O203" s="206"/>
      <c r="P203" s="206"/>
      <c r="Q203" s="205"/>
      <c r="R203" s="206"/>
      <c r="S203" s="205"/>
      <c r="T203" s="206"/>
      <c r="U203" s="205"/>
      <c r="V203" s="205"/>
      <c r="W203" s="206"/>
      <c r="X203" s="206"/>
      <c r="Y203" s="205"/>
      <c r="Z203" s="206"/>
      <c r="AA203" s="205"/>
      <c r="AB203" s="206"/>
      <c r="AC203" s="206"/>
      <c r="AD203" s="205"/>
      <c r="AE203" s="205"/>
      <c r="AF203" s="205"/>
      <c r="AG203" s="205"/>
      <c r="AH203" s="205"/>
      <c r="AI203" s="205"/>
      <c r="AJ203" s="205"/>
      <c r="AK203" s="206"/>
      <c r="AL203" s="205"/>
      <c r="AM203" s="205"/>
      <c r="AN203" s="205"/>
      <c r="AO203" s="205"/>
      <c r="AP203" s="205"/>
      <c r="AQ203" s="205"/>
      <c r="AR203" s="205"/>
      <c r="AS203" s="206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6"/>
      <c r="BD203" s="206"/>
      <c r="BE203" s="206"/>
      <c r="BF203" s="206"/>
      <c r="BG203" s="206"/>
      <c r="BH203" s="206"/>
      <c r="BI203" s="205"/>
      <c r="BJ203" s="206"/>
      <c r="BK203" s="206"/>
      <c r="BL203" s="206"/>
      <c r="BM203" s="206"/>
      <c r="BN203" s="206"/>
      <c r="BO203" s="206"/>
      <c r="BP203" s="206"/>
      <c r="BQ203" s="206"/>
      <c r="BR203" s="206"/>
      <c r="BS203" s="206"/>
      <c r="BT203" s="206"/>
      <c r="BU203" s="206"/>
      <c r="BV203" s="206"/>
      <c r="BW203" s="206"/>
      <c r="BX203" s="206"/>
      <c r="BY203" s="206"/>
      <c r="BZ203" s="206"/>
      <c r="CA203" s="205"/>
      <c r="CB203" s="206"/>
      <c r="CC203" s="206"/>
      <c r="CD203" s="206"/>
      <c r="CE203" s="206"/>
      <c r="CF203" s="206"/>
      <c r="CG203" s="206"/>
      <c r="CH203" s="206"/>
      <c r="CI203" s="206"/>
      <c r="CJ203" s="206"/>
      <c r="CK203" s="206"/>
      <c r="CL203" s="206"/>
      <c r="CM203" s="206"/>
      <c r="CN203" s="206"/>
      <c r="CO203" s="206"/>
      <c r="CP203" s="206"/>
      <c r="CQ203" s="206"/>
      <c r="CR203" s="206"/>
      <c r="CS203" s="205"/>
      <c r="CT203" s="206"/>
      <c r="CU203" s="206"/>
      <c r="CV203" s="206"/>
      <c r="CW203" s="206"/>
      <c r="CX203" s="206"/>
      <c r="CY203" s="206"/>
      <c r="CZ203" s="206"/>
      <c r="DA203" s="206"/>
      <c r="DB203" s="206"/>
      <c r="DC203" s="206"/>
      <c r="DD203" s="206"/>
      <c r="DE203" s="206"/>
      <c r="DF203" s="206"/>
      <c r="DG203" s="206"/>
      <c r="DH203" s="206"/>
      <c r="DI203" s="206"/>
      <c r="DJ203" s="206"/>
      <c r="DK203" s="206"/>
      <c r="DL203" s="206"/>
      <c r="DM203" s="206"/>
      <c r="DN203" s="206"/>
      <c r="DO203" s="206"/>
      <c r="DP203" s="206"/>
      <c r="DQ203" s="206"/>
      <c r="DR203" s="206"/>
      <c r="DS203" s="206"/>
      <c r="DT203" s="206"/>
      <c r="DU203" s="206"/>
      <c r="DV203" s="206"/>
      <c r="DW203" s="206"/>
      <c r="DX203" s="206"/>
      <c r="DY203" s="206"/>
      <c r="DZ203" s="206"/>
      <c r="EA203" s="206"/>
      <c r="EB203" s="206"/>
      <c r="EC203" s="97"/>
    </row>
    <row r="204" spans="1:133" x14ac:dyDescent="0.25">
      <c r="B204" s="2"/>
      <c r="C204" s="97"/>
      <c r="D204" s="205"/>
      <c r="E204" s="206"/>
      <c r="F204" s="205"/>
      <c r="G204" s="205"/>
      <c r="H204" s="205"/>
      <c r="I204" s="205"/>
      <c r="J204" s="205"/>
      <c r="K204" s="205"/>
      <c r="L204" s="205"/>
      <c r="M204" s="205"/>
      <c r="N204" s="206"/>
      <c r="O204" s="206"/>
      <c r="P204" s="206"/>
      <c r="Q204" s="205"/>
      <c r="R204" s="206"/>
      <c r="S204" s="205"/>
      <c r="T204" s="206"/>
      <c r="U204" s="205"/>
      <c r="V204" s="205"/>
      <c r="W204" s="206"/>
      <c r="X204" s="206"/>
      <c r="Y204" s="205"/>
      <c r="Z204" s="206"/>
      <c r="AA204" s="205"/>
      <c r="AB204" s="206"/>
      <c r="AC204" s="206"/>
      <c r="AD204" s="205"/>
      <c r="AE204" s="205"/>
      <c r="AF204" s="205"/>
      <c r="AG204" s="205"/>
      <c r="AH204" s="205"/>
      <c r="AI204" s="205"/>
      <c r="AJ204" s="205"/>
      <c r="AK204" s="206"/>
      <c r="AL204" s="205"/>
      <c r="AM204" s="205"/>
      <c r="AN204" s="205"/>
      <c r="AO204" s="205"/>
      <c r="AP204" s="205"/>
      <c r="AQ204" s="205"/>
      <c r="AR204" s="205"/>
      <c r="AS204" s="206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6"/>
      <c r="BD204" s="206"/>
      <c r="BE204" s="206"/>
      <c r="BF204" s="206"/>
      <c r="BG204" s="206"/>
      <c r="BH204" s="206"/>
      <c r="BI204" s="205"/>
      <c r="BJ204" s="206"/>
      <c r="BK204" s="206"/>
      <c r="BL204" s="206"/>
      <c r="BM204" s="206"/>
      <c r="BN204" s="206"/>
      <c r="BO204" s="206"/>
      <c r="BP204" s="206"/>
      <c r="BQ204" s="206"/>
      <c r="BR204" s="206"/>
      <c r="BS204" s="206"/>
      <c r="BT204" s="206"/>
      <c r="BU204" s="206"/>
      <c r="BV204" s="206"/>
      <c r="BW204" s="206"/>
      <c r="BX204" s="206"/>
      <c r="BY204" s="206"/>
      <c r="BZ204" s="206"/>
      <c r="CA204" s="205"/>
      <c r="CB204" s="206"/>
      <c r="CC204" s="206"/>
      <c r="CD204" s="206"/>
      <c r="CE204" s="206"/>
      <c r="CF204" s="206"/>
      <c r="CG204" s="206"/>
      <c r="CH204" s="206"/>
      <c r="CI204" s="206"/>
      <c r="CJ204" s="206"/>
      <c r="CK204" s="206"/>
      <c r="CL204" s="206"/>
      <c r="CM204" s="206"/>
      <c r="CN204" s="206"/>
      <c r="CO204" s="206"/>
      <c r="CP204" s="206"/>
      <c r="CQ204" s="206"/>
      <c r="CR204" s="206"/>
      <c r="CS204" s="205"/>
      <c r="CT204" s="206"/>
      <c r="CU204" s="206"/>
      <c r="CV204" s="206"/>
      <c r="CW204" s="206"/>
      <c r="CX204" s="206"/>
      <c r="CY204" s="206"/>
      <c r="CZ204" s="206"/>
      <c r="DA204" s="206"/>
      <c r="DB204" s="206"/>
      <c r="DC204" s="206"/>
      <c r="DD204" s="206"/>
      <c r="DE204" s="206"/>
      <c r="DF204" s="206"/>
      <c r="DG204" s="206"/>
      <c r="DH204" s="206"/>
      <c r="DI204" s="206"/>
      <c r="DJ204" s="206"/>
      <c r="DK204" s="206"/>
      <c r="DL204" s="206"/>
      <c r="DM204" s="206"/>
      <c r="DN204" s="206"/>
      <c r="DO204" s="206"/>
      <c r="DP204" s="206"/>
      <c r="DQ204" s="206"/>
      <c r="DR204" s="206"/>
      <c r="DS204" s="206"/>
      <c r="DT204" s="206"/>
      <c r="DU204" s="206"/>
      <c r="DV204" s="206"/>
      <c r="DW204" s="206"/>
      <c r="DX204" s="206"/>
      <c r="DY204" s="206"/>
      <c r="DZ204" s="206"/>
      <c r="EA204" s="206"/>
      <c r="EB204" s="206"/>
      <c r="EC204" s="97"/>
    </row>
    <row r="205" spans="1:133" x14ac:dyDescent="0.25">
      <c r="B205" s="2"/>
      <c r="C205" s="97"/>
      <c r="D205" s="205"/>
      <c r="E205" s="206"/>
      <c r="F205" s="205"/>
      <c r="G205" s="205"/>
      <c r="H205" s="205"/>
      <c r="I205" s="205"/>
      <c r="J205" s="205"/>
      <c r="K205" s="205"/>
      <c r="L205" s="205"/>
      <c r="M205" s="205"/>
      <c r="N205" s="206"/>
      <c r="O205" s="206"/>
      <c r="P205" s="206"/>
      <c r="Q205" s="205"/>
      <c r="R205" s="206"/>
      <c r="S205" s="205"/>
      <c r="T205" s="206"/>
      <c r="U205" s="205"/>
      <c r="V205" s="205"/>
      <c r="W205" s="206"/>
      <c r="X205" s="206"/>
      <c r="Y205" s="205"/>
      <c r="Z205" s="206"/>
      <c r="AA205" s="205"/>
      <c r="AB205" s="206"/>
      <c r="AC205" s="206"/>
      <c r="AD205" s="205"/>
      <c r="AE205" s="205"/>
      <c r="AF205" s="205"/>
      <c r="AG205" s="205"/>
      <c r="AH205" s="205"/>
      <c r="AI205" s="205"/>
      <c r="AJ205" s="205"/>
      <c r="AK205" s="206"/>
      <c r="AL205" s="205"/>
      <c r="AM205" s="205"/>
      <c r="AN205" s="205"/>
      <c r="AO205" s="205"/>
      <c r="AP205" s="205"/>
      <c r="AQ205" s="205"/>
      <c r="AR205" s="205"/>
      <c r="AS205" s="206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6"/>
      <c r="BD205" s="206"/>
      <c r="BE205" s="206"/>
      <c r="BF205" s="206"/>
      <c r="BG205" s="206"/>
      <c r="BH205" s="206"/>
      <c r="BI205" s="205"/>
      <c r="BJ205" s="206"/>
      <c r="BK205" s="206"/>
      <c r="BL205" s="206"/>
      <c r="BM205" s="206"/>
      <c r="BN205" s="206"/>
      <c r="BO205" s="206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206"/>
      <c r="CA205" s="205"/>
      <c r="CB205" s="206"/>
      <c r="CC205" s="206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206"/>
      <c r="CO205" s="206"/>
      <c r="CP205" s="206"/>
      <c r="CQ205" s="206"/>
      <c r="CR205" s="206"/>
      <c r="CS205" s="205"/>
      <c r="CT205" s="206"/>
      <c r="CU205" s="206"/>
      <c r="CV205" s="206"/>
      <c r="CW205" s="206"/>
      <c r="CX205" s="206"/>
      <c r="CY205" s="206"/>
      <c r="CZ205" s="206"/>
      <c r="DA205" s="206"/>
      <c r="DB205" s="206"/>
      <c r="DC205" s="206"/>
      <c r="DD205" s="206"/>
      <c r="DE205" s="206"/>
      <c r="DF205" s="206"/>
      <c r="DG205" s="206"/>
      <c r="DH205" s="206"/>
      <c r="DI205" s="206"/>
      <c r="DJ205" s="206"/>
      <c r="DK205" s="206"/>
      <c r="DL205" s="206"/>
      <c r="DM205" s="206"/>
      <c r="DN205" s="206"/>
      <c r="DO205" s="206"/>
      <c r="DP205" s="206"/>
      <c r="DQ205" s="206"/>
      <c r="DR205" s="206"/>
      <c r="DS205" s="206"/>
      <c r="DT205" s="206"/>
      <c r="DU205" s="206"/>
      <c r="DV205" s="206"/>
      <c r="DW205" s="206"/>
      <c r="DX205" s="206"/>
      <c r="DY205" s="206"/>
      <c r="DZ205" s="206"/>
      <c r="EA205" s="206"/>
      <c r="EB205" s="206"/>
      <c r="EC205" s="97"/>
    </row>
    <row r="206" spans="1:133" x14ac:dyDescent="0.25">
      <c r="B206" s="2"/>
      <c r="C206" s="97"/>
      <c r="D206" s="205"/>
      <c r="E206" s="206"/>
      <c r="F206" s="205"/>
      <c r="G206" s="205"/>
      <c r="H206" s="205"/>
      <c r="I206" s="205"/>
      <c r="J206" s="205"/>
      <c r="K206" s="205"/>
      <c r="L206" s="205"/>
      <c r="M206" s="205"/>
      <c r="N206" s="206"/>
      <c r="O206" s="206"/>
      <c r="P206" s="206"/>
      <c r="Q206" s="205"/>
      <c r="R206" s="206"/>
      <c r="S206" s="205"/>
      <c r="T206" s="206"/>
      <c r="U206" s="205"/>
      <c r="V206" s="205"/>
      <c r="W206" s="206"/>
      <c r="X206" s="206"/>
      <c r="Y206" s="205"/>
      <c r="Z206" s="206"/>
      <c r="AA206" s="205"/>
      <c r="AB206" s="206"/>
      <c r="AC206" s="206"/>
      <c r="AD206" s="205"/>
      <c r="AE206" s="205"/>
      <c r="AF206" s="205"/>
      <c r="AG206" s="205"/>
      <c r="AH206" s="205"/>
      <c r="AI206" s="205"/>
      <c r="AJ206" s="205"/>
      <c r="AK206" s="206"/>
      <c r="AL206" s="205"/>
      <c r="AM206" s="205"/>
      <c r="AN206" s="205"/>
      <c r="AO206" s="205"/>
      <c r="AP206" s="205"/>
      <c r="AQ206" s="205"/>
      <c r="AR206" s="205"/>
      <c r="AS206" s="206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6"/>
      <c r="BD206" s="206"/>
      <c r="BE206" s="206"/>
      <c r="BF206" s="206"/>
      <c r="BG206" s="206"/>
      <c r="BH206" s="206"/>
      <c r="BI206" s="205"/>
      <c r="BJ206" s="206"/>
      <c r="BK206" s="206"/>
      <c r="BL206" s="206"/>
      <c r="BM206" s="206"/>
      <c r="BN206" s="206"/>
      <c r="BO206" s="206"/>
      <c r="BP206" s="206"/>
      <c r="BQ206" s="206"/>
      <c r="BR206" s="206"/>
      <c r="BS206" s="206"/>
      <c r="BT206" s="206"/>
      <c r="BU206" s="206"/>
      <c r="BV206" s="206"/>
      <c r="BW206" s="206"/>
      <c r="BX206" s="206"/>
      <c r="BY206" s="206"/>
      <c r="BZ206" s="206"/>
      <c r="CA206" s="205"/>
      <c r="CB206" s="206"/>
      <c r="CC206" s="206"/>
      <c r="CD206" s="206"/>
      <c r="CE206" s="206"/>
      <c r="CF206" s="206"/>
      <c r="CG206" s="206"/>
      <c r="CH206" s="206"/>
      <c r="CI206" s="206"/>
      <c r="CJ206" s="206"/>
      <c r="CK206" s="206"/>
      <c r="CL206" s="206"/>
      <c r="CM206" s="206"/>
      <c r="CN206" s="206"/>
      <c r="CO206" s="206"/>
      <c r="CP206" s="206"/>
      <c r="CQ206" s="206"/>
      <c r="CR206" s="206"/>
      <c r="CS206" s="205"/>
      <c r="CT206" s="206"/>
      <c r="CU206" s="206"/>
      <c r="CV206" s="206"/>
      <c r="CW206" s="206"/>
      <c r="CX206" s="206"/>
      <c r="CY206" s="206"/>
      <c r="CZ206" s="206"/>
      <c r="DA206" s="206"/>
      <c r="DB206" s="206"/>
      <c r="DC206" s="206"/>
      <c r="DD206" s="206"/>
      <c r="DE206" s="206"/>
      <c r="DF206" s="206"/>
      <c r="DG206" s="206"/>
      <c r="DH206" s="206"/>
      <c r="DI206" s="206"/>
      <c r="DJ206" s="206"/>
      <c r="DK206" s="206"/>
      <c r="DL206" s="206"/>
      <c r="DM206" s="206"/>
      <c r="DN206" s="206"/>
      <c r="DO206" s="206"/>
      <c r="DP206" s="206"/>
      <c r="DQ206" s="206"/>
      <c r="DR206" s="206"/>
      <c r="DS206" s="206"/>
      <c r="DT206" s="206"/>
      <c r="DU206" s="206"/>
      <c r="DV206" s="206"/>
      <c r="DW206" s="206"/>
      <c r="DX206" s="206"/>
      <c r="DY206" s="206"/>
      <c r="DZ206" s="206"/>
      <c r="EA206" s="206"/>
      <c r="EB206" s="206"/>
      <c r="EC206" s="97"/>
    </row>
    <row r="207" spans="1:133" x14ac:dyDescent="0.25">
      <c r="B207" s="2"/>
      <c r="C207" s="97"/>
      <c r="D207" s="205"/>
      <c r="E207" s="206"/>
      <c r="F207" s="205"/>
      <c r="G207" s="205"/>
      <c r="H207" s="205"/>
      <c r="I207" s="205"/>
      <c r="J207" s="205"/>
      <c r="K207" s="205"/>
      <c r="L207" s="205"/>
      <c r="M207" s="205"/>
      <c r="N207" s="206"/>
      <c r="O207" s="206"/>
      <c r="P207" s="206"/>
      <c r="Q207" s="205"/>
      <c r="R207" s="206"/>
      <c r="S207" s="205"/>
      <c r="T207" s="206"/>
      <c r="U207" s="205"/>
      <c r="V207" s="205"/>
      <c r="W207" s="206"/>
      <c r="X207" s="206"/>
      <c r="Y207" s="205"/>
      <c r="Z207" s="206"/>
      <c r="AA207" s="205"/>
      <c r="AB207" s="206"/>
      <c r="AC207" s="206"/>
      <c r="AD207" s="205"/>
      <c r="AE207" s="205"/>
      <c r="AF207" s="205"/>
      <c r="AG207" s="205"/>
      <c r="AH207" s="205"/>
      <c r="AI207" s="205"/>
      <c r="AJ207" s="205"/>
      <c r="AK207" s="206"/>
      <c r="AL207" s="205"/>
      <c r="AM207" s="205"/>
      <c r="AN207" s="205"/>
      <c r="AO207" s="205"/>
      <c r="AP207" s="205"/>
      <c r="AQ207" s="205"/>
      <c r="AR207" s="205"/>
      <c r="AS207" s="206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6"/>
      <c r="BD207" s="206"/>
      <c r="BE207" s="206"/>
      <c r="BF207" s="206"/>
      <c r="BG207" s="206"/>
      <c r="BH207" s="206"/>
      <c r="BI207" s="205"/>
      <c r="BJ207" s="206"/>
      <c r="BK207" s="206"/>
      <c r="BL207" s="206"/>
      <c r="BM207" s="206"/>
      <c r="BN207" s="206"/>
      <c r="BO207" s="206"/>
      <c r="BP207" s="206"/>
      <c r="BQ207" s="206"/>
      <c r="BR207" s="206"/>
      <c r="BS207" s="206"/>
      <c r="BT207" s="206"/>
      <c r="BU207" s="206"/>
      <c r="BV207" s="206"/>
      <c r="BW207" s="206"/>
      <c r="BX207" s="206"/>
      <c r="BY207" s="206"/>
      <c r="BZ207" s="206"/>
      <c r="CA207" s="205"/>
      <c r="CB207" s="206"/>
      <c r="CC207" s="206"/>
      <c r="CD207" s="206"/>
      <c r="CE207" s="206"/>
      <c r="CF207" s="206"/>
      <c r="CG207" s="206"/>
      <c r="CH207" s="206"/>
      <c r="CI207" s="206"/>
      <c r="CJ207" s="206"/>
      <c r="CK207" s="206"/>
      <c r="CL207" s="206"/>
      <c r="CM207" s="206"/>
      <c r="CN207" s="206"/>
      <c r="CO207" s="206"/>
      <c r="CP207" s="206"/>
      <c r="CQ207" s="206"/>
      <c r="CR207" s="206"/>
      <c r="CS207" s="205"/>
      <c r="CT207" s="206"/>
      <c r="CU207" s="206"/>
      <c r="CV207" s="206"/>
      <c r="CW207" s="206"/>
      <c r="CX207" s="206"/>
      <c r="CY207" s="206"/>
      <c r="CZ207" s="206"/>
      <c r="DA207" s="206"/>
      <c r="DB207" s="206"/>
      <c r="DC207" s="206"/>
      <c r="DD207" s="206"/>
      <c r="DE207" s="206"/>
      <c r="DF207" s="206"/>
      <c r="DG207" s="206"/>
      <c r="DH207" s="206"/>
      <c r="DI207" s="206"/>
      <c r="DJ207" s="206"/>
      <c r="DK207" s="206"/>
      <c r="DL207" s="206"/>
      <c r="DM207" s="206"/>
      <c r="DN207" s="206"/>
      <c r="DO207" s="206"/>
      <c r="DP207" s="206"/>
      <c r="DQ207" s="206"/>
      <c r="DR207" s="206"/>
      <c r="DS207" s="206"/>
      <c r="DT207" s="206"/>
      <c r="DU207" s="206"/>
      <c r="DV207" s="206"/>
      <c r="DW207" s="206"/>
      <c r="DX207" s="206"/>
      <c r="DY207" s="206"/>
      <c r="DZ207" s="206"/>
      <c r="EA207" s="206"/>
      <c r="EB207" s="206"/>
      <c r="EC207" s="97"/>
    </row>
    <row r="208" spans="1:133" x14ac:dyDescent="0.25">
      <c r="B208" s="2"/>
      <c r="C208" s="97"/>
      <c r="D208" s="205"/>
      <c r="E208" s="206"/>
      <c r="F208" s="205"/>
      <c r="G208" s="205"/>
      <c r="H208" s="205"/>
      <c r="I208" s="205"/>
      <c r="J208" s="205"/>
      <c r="K208" s="205"/>
      <c r="L208" s="205"/>
      <c r="M208" s="205"/>
      <c r="N208" s="206"/>
      <c r="O208" s="206"/>
      <c r="P208" s="206"/>
      <c r="Q208" s="205"/>
      <c r="R208" s="206"/>
      <c r="S208" s="205"/>
      <c r="T208" s="206"/>
      <c r="U208" s="205"/>
      <c r="V208" s="205"/>
      <c r="W208" s="206"/>
      <c r="X208" s="206"/>
      <c r="Y208" s="205"/>
      <c r="Z208" s="206"/>
      <c r="AA208" s="205"/>
      <c r="AB208" s="206"/>
      <c r="AC208" s="206"/>
      <c r="AD208" s="205"/>
      <c r="AE208" s="205"/>
      <c r="AF208" s="205"/>
      <c r="AG208" s="205"/>
      <c r="AH208" s="205"/>
      <c r="AI208" s="205"/>
      <c r="AJ208" s="205"/>
      <c r="AK208" s="206"/>
      <c r="AL208" s="205"/>
      <c r="AM208" s="205"/>
      <c r="AN208" s="205"/>
      <c r="AO208" s="205"/>
      <c r="AP208" s="205"/>
      <c r="AQ208" s="205"/>
      <c r="AR208" s="205"/>
      <c r="AS208" s="206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6"/>
      <c r="BD208" s="206"/>
      <c r="BE208" s="206"/>
      <c r="BF208" s="206"/>
      <c r="BG208" s="206"/>
      <c r="BH208" s="206"/>
      <c r="BI208" s="205"/>
      <c r="BJ208" s="206"/>
      <c r="BK208" s="206"/>
      <c r="BL208" s="206"/>
      <c r="BM208" s="206"/>
      <c r="BN208" s="206"/>
      <c r="BO208" s="206"/>
      <c r="BP208" s="206"/>
      <c r="BQ208" s="206"/>
      <c r="BR208" s="206"/>
      <c r="BS208" s="206"/>
      <c r="BT208" s="206"/>
      <c r="BU208" s="206"/>
      <c r="BV208" s="206"/>
      <c r="BW208" s="206"/>
      <c r="BX208" s="206"/>
      <c r="BY208" s="206"/>
      <c r="BZ208" s="206"/>
      <c r="CA208" s="205"/>
      <c r="CB208" s="206"/>
      <c r="CC208" s="206"/>
      <c r="CD208" s="206"/>
      <c r="CE208" s="206"/>
      <c r="CF208" s="206"/>
      <c r="CG208" s="206"/>
      <c r="CH208" s="206"/>
      <c r="CI208" s="206"/>
      <c r="CJ208" s="206"/>
      <c r="CK208" s="206"/>
      <c r="CL208" s="206"/>
      <c r="CM208" s="206"/>
      <c r="CN208" s="206"/>
      <c r="CO208" s="206"/>
      <c r="CP208" s="206"/>
      <c r="CQ208" s="206"/>
      <c r="CR208" s="206"/>
      <c r="CS208" s="205"/>
      <c r="CT208" s="206"/>
      <c r="CU208" s="206"/>
      <c r="CV208" s="206"/>
      <c r="CW208" s="206"/>
      <c r="CX208" s="206"/>
      <c r="CY208" s="206"/>
      <c r="CZ208" s="206"/>
      <c r="DA208" s="206"/>
      <c r="DB208" s="206"/>
      <c r="DC208" s="206"/>
      <c r="DD208" s="206"/>
      <c r="DE208" s="206"/>
      <c r="DF208" s="206"/>
      <c r="DG208" s="206"/>
      <c r="DH208" s="206"/>
      <c r="DI208" s="206"/>
      <c r="DJ208" s="206"/>
      <c r="DK208" s="206"/>
      <c r="DL208" s="206"/>
      <c r="DM208" s="206"/>
      <c r="DN208" s="206"/>
      <c r="DO208" s="206"/>
      <c r="DP208" s="206"/>
      <c r="DQ208" s="206"/>
      <c r="DR208" s="206"/>
      <c r="DS208" s="206"/>
      <c r="DT208" s="206"/>
      <c r="DU208" s="206"/>
      <c r="DV208" s="206"/>
      <c r="DW208" s="206"/>
      <c r="DX208" s="206"/>
      <c r="DY208" s="206"/>
      <c r="DZ208" s="206"/>
      <c r="EA208" s="206"/>
      <c r="EB208" s="206"/>
      <c r="EC208" s="97"/>
    </row>
    <row r="209" spans="1:133" x14ac:dyDescent="0.25">
      <c r="B209" s="2"/>
      <c r="C209" s="97"/>
      <c r="D209" s="205"/>
      <c r="E209" s="206"/>
      <c r="F209" s="205"/>
      <c r="G209" s="205"/>
      <c r="H209" s="205"/>
      <c r="I209" s="205"/>
      <c r="J209" s="205"/>
      <c r="K209" s="205"/>
      <c r="L209" s="205"/>
      <c r="M209" s="205"/>
      <c r="N209" s="206"/>
      <c r="O209" s="206"/>
      <c r="P209" s="206"/>
      <c r="Q209" s="205"/>
      <c r="R209" s="206"/>
      <c r="S209" s="205"/>
      <c r="T209" s="206"/>
      <c r="U209" s="205"/>
      <c r="V209" s="205"/>
      <c r="W209" s="206"/>
      <c r="X209" s="206"/>
      <c r="Y209" s="205"/>
      <c r="Z209" s="206"/>
      <c r="AA209" s="205"/>
      <c r="AB209" s="206"/>
      <c r="AC209" s="206"/>
      <c r="AD209" s="205"/>
      <c r="AE209" s="205"/>
      <c r="AF209" s="205"/>
      <c r="AG209" s="205"/>
      <c r="AH209" s="205"/>
      <c r="AI209" s="205"/>
      <c r="AJ209" s="205"/>
      <c r="AK209" s="206"/>
      <c r="AL209" s="205"/>
      <c r="AM209" s="205"/>
      <c r="AN209" s="205"/>
      <c r="AO209" s="205"/>
      <c r="AP209" s="205"/>
      <c r="AQ209" s="205"/>
      <c r="AR209" s="205"/>
      <c r="AS209" s="206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6"/>
      <c r="BD209" s="206"/>
      <c r="BE209" s="206"/>
      <c r="BF209" s="206"/>
      <c r="BG209" s="206"/>
      <c r="BH209" s="206"/>
      <c r="BI209" s="205"/>
      <c r="BJ209" s="206"/>
      <c r="BK209" s="206"/>
      <c r="BL209" s="206"/>
      <c r="BM209" s="206"/>
      <c r="BN209" s="206"/>
      <c r="BO209" s="206"/>
      <c r="BP209" s="206"/>
      <c r="BQ209" s="206"/>
      <c r="BR209" s="206"/>
      <c r="BS209" s="206"/>
      <c r="BT209" s="206"/>
      <c r="BU209" s="206"/>
      <c r="BV209" s="206"/>
      <c r="BW209" s="206"/>
      <c r="BX209" s="206"/>
      <c r="BY209" s="206"/>
      <c r="BZ209" s="206"/>
      <c r="CA209" s="205"/>
      <c r="CB209" s="206"/>
      <c r="CC209" s="206"/>
      <c r="CD209" s="206"/>
      <c r="CE209" s="206"/>
      <c r="CF209" s="206"/>
      <c r="CG209" s="206"/>
      <c r="CH209" s="206"/>
      <c r="CI209" s="206"/>
      <c r="CJ209" s="206"/>
      <c r="CK209" s="206"/>
      <c r="CL209" s="206"/>
      <c r="CM209" s="206"/>
      <c r="CN209" s="206"/>
      <c r="CO209" s="206"/>
      <c r="CP209" s="206"/>
      <c r="CQ209" s="206"/>
      <c r="CR209" s="206"/>
      <c r="CS209" s="205"/>
      <c r="CT209" s="206"/>
      <c r="CU209" s="206"/>
      <c r="CV209" s="206"/>
      <c r="CW209" s="206"/>
      <c r="CX209" s="206"/>
      <c r="CY209" s="206"/>
      <c r="CZ209" s="206"/>
      <c r="DA209" s="206"/>
      <c r="DB209" s="206"/>
      <c r="DC209" s="206"/>
      <c r="DD209" s="206"/>
      <c r="DE209" s="206"/>
      <c r="DF209" s="206"/>
      <c r="DG209" s="206"/>
      <c r="DH209" s="206"/>
      <c r="DI209" s="206"/>
      <c r="DJ209" s="206"/>
      <c r="DK209" s="206"/>
      <c r="DL209" s="206"/>
      <c r="DM209" s="206"/>
      <c r="DN209" s="206"/>
      <c r="DO209" s="206"/>
      <c r="DP209" s="206"/>
      <c r="DQ209" s="206"/>
      <c r="DR209" s="206"/>
      <c r="DS209" s="206"/>
      <c r="DT209" s="206"/>
      <c r="DU209" s="206"/>
      <c r="DV209" s="206"/>
      <c r="DW209" s="206"/>
      <c r="DX209" s="206"/>
      <c r="DY209" s="206"/>
      <c r="DZ209" s="206"/>
      <c r="EA209" s="206"/>
      <c r="EB209" s="206"/>
      <c r="EC209" s="97"/>
    </row>
    <row r="210" spans="1:133" x14ac:dyDescent="0.25">
      <c r="B210" s="2"/>
      <c r="C210" s="97"/>
      <c r="D210" s="205"/>
      <c r="E210" s="206"/>
      <c r="F210" s="205"/>
      <c r="G210" s="205"/>
      <c r="H210" s="205"/>
      <c r="I210" s="205"/>
      <c r="J210" s="205"/>
      <c r="K210" s="205"/>
      <c r="L210" s="205"/>
      <c r="M210" s="205"/>
      <c r="N210" s="206"/>
      <c r="O210" s="206"/>
      <c r="P210" s="206"/>
      <c r="Q210" s="205"/>
      <c r="R210" s="206"/>
      <c r="S210" s="205"/>
      <c r="T210" s="206"/>
      <c r="U210" s="205"/>
      <c r="V210" s="205"/>
      <c r="W210" s="206"/>
      <c r="X210" s="206"/>
      <c r="Y210" s="205"/>
      <c r="Z210" s="206"/>
      <c r="AA210" s="205"/>
      <c r="AB210" s="206"/>
      <c r="AC210" s="206"/>
      <c r="AD210" s="205"/>
      <c r="AE210" s="205"/>
      <c r="AF210" s="205"/>
      <c r="AG210" s="205"/>
      <c r="AH210" s="205"/>
      <c r="AI210" s="205"/>
      <c r="AJ210" s="205"/>
      <c r="AK210" s="206"/>
      <c r="AL210" s="205"/>
      <c r="AM210" s="205"/>
      <c r="AN210" s="205"/>
      <c r="AO210" s="205"/>
      <c r="AP210" s="205"/>
      <c r="AQ210" s="205"/>
      <c r="AR210" s="205"/>
      <c r="AS210" s="206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6"/>
      <c r="BD210" s="206"/>
      <c r="BE210" s="206"/>
      <c r="BF210" s="206"/>
      <c r="BG210" s="206"/>
      <c r="BH210" s="206"/>
      <c r="BI210" s="205"/>
      <c r="BJ210" s="206"/>
      <c r="BK210" s="206"/>
      <c r="BL210" s="206"/>
      <c r="BM210" s="206"/>
      <c r="BN210" s="206"/>
      <c r="BO210" s="206"/>
      <c r="BP210" s="206"/>
      <c r="BQ210" s="206"/>
      <c r="BR210" s="206"/>
      <c r="BS210" s="206"/>
      <c r="BT210" s="206"/>
      <c r="BU210" s="206"/>
      <c r="BV210" s="206"/>
      <c r="BW210" s="206"/>
      <c r="BX210" s="206"/>
      <c r="BY210" s="206"/>
      <c r="BZ210" s="206"/>
      <c r="CA210" s="205"/>
      <c r="CB210" s="206"/>
      <c r="CC210" s="206"/>
      <c r="CD210" s="206"/>
      <c r="CE210" s="206"/>
      <c r="CF210" s="206"/>
      <c r="CG210" s="206"/>
      <c r="CH210" s="206"/>
      <c r="CI210" s="206"/>
      <c r="CJ210" s="206"/>
      <c r="CK210" s="206"/>
      <c r="CL210" s="206"/>
      <c r="CM210" s="206"/>
      <c r="CN210" s="206"/>
      <c r="CO210" s="206"/>
      <c r="CP210" s="206"/>
      <c r="CQ210" s="206"/>
      <c r="CR210" s="206"/>
      <c r="CS210" s="205"/>
      <c r="CT210" s="206"/>
      <c r="CU210" s="206"/>
      <c r="CV210" s="206"/>
      <c r="CW210" s="206"/>
      <c r="CX210" s="206"/>
      <c r="CY210" s="206"/>
      <c r="CZ210" s="206"/>
      <c r="DA210" s="206"/>
      <c r="DB210" s="206"/>
      <c r="DC210" s="206"/>
      <c r="DD210" s="206"/>
      <c r="DE210" s="206"/>
      <c r="DF210" s="206"/>
      <c r="DG210" s="206"/>
      <c r="DH210" s="206"/>
      <c r="DI210" s="206"/>
      <c r="DJ210" s="206"/>
      <c r="DK210" s="206"/>
      <c r="DL210" s="206"/>
      <c r="DM210" s="206"/>
      <c r="DN210" s="206"/>
      <c r="DO210" s="206"/>
      <c r="DP210" s="206"/>
      <c r="DQ210" s="206"/>
      <c r="DR210" s="206"/>
      <c r="DS210" s="206"/>
      <c r="DT210" s="206"/>
      <c r="DU210" s="206"/>
      <c r="DV210" s="206"/>
      <c r="DW210" s="206"/>
      <c r="DX210" s="206"/>
      <c r="DY210" s="206"/>
      <c r="DZ210" s="206"/>
      <c r="EA210" s="206"/>
      <c r="EB210" s="206"/>
      <c r="EC210" s="97"/>
    </row>
    <row r="211" spans="1:133" x14ac:dyDescent="0.25">
      <c r="B211" s="2"/>
      <c r="C211" s="97"/>
      <c r="D211" s="205"/>
      <c r="E211" s="206"/>
      <c r="F211" s="205"/>
      <c r="G211" s="205"/>
      <c r="H211" s="205"/>
      <c r="I211" s="205"/>
      <c r="J211" s="205"/>
      <c r="K211" s="205"/>
      <c r="L211" s="205"/>
      <c r="M211" s="205"/>
      <c r="N211" s="206"/>
      <c r="O211" s="206"/>
      <c r="P211" s="206"/>
      <c r="Q211" s="205"/>
      <c r="R211" s="206"/>
      <c r="S211" s="205"/>
      <c r="T211" s="206"/>
      <c r="U211" s="205"/>
      <c r="V211" s="205"/>
      <c r="W211" s="206"/>
      <c r="X211" s="206"/>
      <c r="Y211" s="205"/>
      <c r="Z211" s="206"/>
      <c r="AA211" s="205"/>
      <c r="AB211" s="206"/>
      <c r="AC211" s="206"/>
      <c r="AD211" s="205"/>
      <c r="AE211" s="205"/>
      <c r="AF211" s="205"/>
      <c r="AG211" s="205"/>
      <c r="AH211" s="205"/>
      <c r="AI211" s="205"/>
      <c r="AJ211" s="205"/>
      <c r="AK211" s="206"/>
      <c r="AL211" s="205"/>
      <c r="AM211" s="205"/>
      <c r="AN211" s="205"/>
      <c r="AO211" s="205"/>
      <c r="AP211" s="205"/>
      <c r="AQ211" s="205"/>
      <c r="AR211" s="205"/>
      <c r="AS211" s="206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6"/>
      <c r="BD211" s="206"/>
      <c r="BE211" s="206"/>
      <c r="BF211" s="206"/>
      <c r="BG211" s="206"/>
      <c r="BH211" s="206"/>
      <c r="BI211" s="205"/>
      <c r="BJ211" s="206"/>
      <c r="BK211" s="206"/>
      <c r="BL211" s="206"/>
      <c r="BM211" s="206"/>
      <c r="BN211" s="206"/>
      <c r="BO211" s="206"/>
      <c r="BP211" s="206"/>
      <c r="BQ211" s="206"/>
      <c r="BR211" s="206"/>
      <c r="BS211" s="206"/>
      <c r="BT211" s="206"/>
      <c r="BU211" s="206"/>
      <c r="BV211" s="206"/>
      <c r="BW211" s="206"/>
      <c r="BX211" s="206"/>
      <c r="BY211" s="206"/>
      <c r="BZ211" s="206"/>
      <c r="CA211" s="205"/>
      <c r="CB211" s="206"/>
      <c r="CC211" s="206"/>
      <c r="CD211" s="206"/>
      <c r="CE211" s="206"/>
      <c r="CF211" s="206"/>
      <c r="CG211" s="206"/>
      <c r="CH211" s="206"/>
      <c r="CI211" s="206"/>
      <c r="CJ211" s="206"/>
      <c r="CK211" s="206"/>
      <c r="CL211" s="206"/>
      <c r="CM211" s="206"/>
      <c r="CN211" s="206"/>
      <c r="CO211" s="206"/>
      <c r="CP211" s="206"/>
      <c r="CQ211" s="206"/>
      <c r="CR211" s="206"/>
      <c r="CS211" s="205"/>
      <c r="CT211" s="206"/>
      <c r="CU211" s="206"/>
      <c r="CV211" s="206"/>
      <c r="CW211" s="206"/>
      <c r="CX211" s="206"/>
      <c r="CY211" s="206"/>
      <c r="CZ211" s="206"/>
      <c r="DA211" s="206"/>
      <c r="DB211" s="206"/>
      <c r="DC211" s="206"/>
      <c r="DD211" s="206"/>
      <c r="DE211" s="206"/>
      <c r="DF211" s="206"/>
      <c r="DG211" s="206"/>
      <c r="DH211" s="206"/>
      <c r="DI211" s="206"/>
      <c r="DJ211" s="206"/>
      <c r="DK211" s="206"/>
      <c r="DL211" s="206"/>
      <c r="DM211" s="206"/>
      <c r="DN211" s="206"/>
      <c r="DO211" s="206"/>
      <c r="DP211" s="206"/>
      <c r="DQ211" s="206"/>
      <c r="DR211" s="206"/>
      <c r="DS211" s="206"/>
      <c r="DT211" s="206"/>
      <c r="DU211" s="206"/>
      <c r="DV211" s="206"/>
      <c r="DW211" s="206"/>
      <c r="DX211" s="206"/>
      <c r="DY211" s="206"/>
      <c r="DZ211" s="206"/>
      <c r="EA211" s="206"/>
      <c r="EB211" s="206"/>
      <c r="EC211" s="97"/>
    </row>
    <row r="212" spans="1:133" x14ac:dyDescent="0.25">
      <c r="B212" s="2"/>
      <c r="C212" s="97"/>
      <c r="D212" s="205"/>
      <c r="E212" s="206"/>
      <c r="F212" s="205"/>
      <c r="G212" s="205"/>
      <c r="H212" s="205"/>
      <c r="I212" s="205"/>
      <c r="J212" s="205"/>
      <c r="K212" s="205"/>
      <c r="L212" s="205"/>
      <c r="M212" s="205"/>
      <c r="N212" s="206"/>
      <c r="O212" s="206"/>
      <c r="P212" s="206"/>
      <c r="Q212" s="205"/>
      <c r="R212" s="206"/>
      <c r="S212" s="205"/>
      <c r="T212" s="206"/>
      <c r="U212" s="205"/>
      <c r="V212" s="205"/>
      <c r="W212" s="206"/>
      <c r="X212" s="206"/>
      <c r="Y212" s="205"/>
      <c r="Z212" s="206"/>
      <c r="AA212" s="205"/>
      <c r="AB212" s="206"/>
      <c r="AC212" s="206"/>
      <c r="AD212" s="205"/>
      <c r="AE212" s="205"/>
      <c r="AF212" s="205"/>
      <c r="AG212" s="205"/>
      <c r="AH212" s="205"/>
      <c r="AI212" s="205"/>
      <c r="AJ212" s="205"/>
      <c r="AK212" s="206"/>
      <c r="AL212" s="205"/>
      <c r="AM212" s="205"/>
      <c r="AN212" s="205"/>
      <c r="AO212" s="205"/>
      <c r="AP212" s="205"/>
      <c r="AQ212" s="205"/>
      <c r="AR212" s="205"/>
      <c r="AS212" s="206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6"/>
      <c r="BD212" s="206"/>
      <c r="BE212" s="206"/>
      <c r="BF212" s="206"/>
      <c r="BG212" s="206"/>
      <c r="BH212" s="206"/>
      <c r="BI212" s="205"/>
      <c r="BJ212" s="206"/>
      <c r="BK212" s="206"/>
      <c r="BL212" s="206"/>
      <c r="BM212" s="206"/>
      <c r="BN212" s="206"/>
      <c r="BO212" s="206"/>
      <c r="BP212" s="206"/>
      <c r="BQ212" s="206"/>
      <c r="BR212" s="206"/>
      <c r="BS212" s="206"/>
      <c r="BT212" s="206"/>
      <c r="BU212" s="206"/>
      <c r="BV212" s="206"/>
      <c r="BW212" s="206"/>
      <c r="BX212" s="206"/>
      <c r="BY212" s="206"/>
      <c r="BZ212" s="206"/>
      <c r="CA212" s="205"/>
      <c r="CB212" s="206"/>
      <c r="CC212" s="206"/>
      <c r="CD212" s="206"/>
      <c r="CE212" s="206"/>
      <c r="CF212" s="206"/>
      <c r="CG212" s="206"/>
      <c r="CH212" s="206"/>
      <c r="CI212" s="206"/>
      <c r="CJ212" s="206"/>
      <c r="CK212" s="206"/>
      <c r="CL212" s="206"/>
      <c r="CM212" s="206"/>
      <c r="CN212" s="206"/>
      <c r="CO212" s="206"/>
      <c r="CP212" s="206"/>
      <c r="CQ212" s="206"/>
      <c r="CR212" s="206"/>
      <c r="CS212" s="205"/>
      <c r="CT212" s="206"/>
      <c r="CU212" s="206"/>
      <c r="CV212" s="206"/>
      <c r="CW212" s="206"/>
      <c r="CX212" s="206"/>
      <c r="CY212" s="206"/>
      <c r="CZ212" s="206"/>
      <c r="DA212" s="206"/>
      <c r="DB212" s="206"/>
      <c r="DC212" s="206"/>
      <c r="DD212" s="206"/>
      <c r="DE212" s="206"/>
      <c r="DF212" s="206"/>
      <c r="DG212" s="206"/>
      <c r="DH212" s="206"/>
      <c r="DI212" s="206"/>
      <c r="DJ212" s="206"/>
      <c r="DK212" s="206"/>
      <c r="DL212" s="206"/>
      <c r="DM212" s="206"/>
      <c r="DN212" s="206"/>
      <c r="DO212" s="206"/>
      <c r="DP212" s="206"/>
      <c r="DQ212" s="206"/>
      <c r="DR212" s="206"/>
      <c r="DS212" s="206"/>
      <c r="DT212" s="206"/>
      <c r="DU212" s="206"/>
      <c r="DV212" s="206"/>
      <c r="DW212" s="206"/>
      <c r="DX212" s="206"/>
      <c r="DY212" s="206"/>
      <c r="DZ212" s="206"/>
      <c r="EA212" s="206"/>
      <c r="EB212" s="206"/>
      <c r="EC212" s="97"/>
    </row>
    <row r="213" spans="1:133" x14ac:dyDescent="0.25">
      <c r="B213" s="2"/>
      <c r="C213" s="97"/>
      <c r="D213" s="205"/>
      <c r="E213" s="206"/>
      <c r="F213" s="205"/>
      <c r="G213" s="205"/>
      <c r="H213" s="205"/>
      <c r="I213" s="205"/>
      <c r="J213" s="205"/>
      <c r="K213" s="205"/>
      <c r="L213" s="205"/>
      <c r="M213" s="205"/>
      <c r="N213" s="206"/>
      <c r="O213" s="206"/>
      <c r="P213" s="206"/>
      <c r="Q213" s="205"/>
      <c r="R213" s="206"/>
      <c r="S213" s="205"/>
      <c r="T213" s="206"/>
      <c r="U213" s="205"/>
      <c r="V213" s="205"/>
      <c r="W213" s="206"/>
      <c r="X213" s="206"/>
      <c r="Y213" s="205"/>
      <c r="Z213" s="206"/>
      <c r="AA213" s="205"/>
      <c r="AB213" s="206"/>
      <c r="AC213" s="206"/>
      <c r="AD213" s="205"/>
      <c r="AE213" s="205"/>
      <c r="AF213" s="205"/>
      <c r="AG213" s="205"/>
      <c r="AH213" s="205"/>
      <c r="AI213" s="205"/>
      <c r="AJ213" s="205"/>
      <c r="AK213" s="206"/>
      <c r="AL213" s="205"/>
      <c r="AM213" s="205"/>
      <c r="AN213" s="205"/>
      <c r="AO213" s="205"/>
      <c r="AP213" s="205"/>
      <c r="AQ213" s="205"/>
      <c r="AR213" s="205"/>
      <c r="AS213" s="206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6"/>
      <c r="BD213" s="206"/>
      <c r="BE213" s="206"/>
      <c r="BF213" s="206"/>
      <c r="BG213" s="206"/>
      <c r="BH213" s="206"/>
      <c r="BI213" s="205"/>
      <c r="BJ213" s="206"/>
      <c r="BK213" s="206"/>
      <c r="BL213" s="206"/>
      <c r="BM213" s="206"/>
      <c r="BN213" s="206"/>
      <c r="BO213" s="206"/>
      <c r="BP213" s="206"/>
      <c r="BQ213" s="206"/>
      <c r="BR213" s="206"/>
      <c r="BS213" s="206"/>
      <c r="BT213" s="206"/>
      <c r="BU213" s="206"/>
      <c r="BV213" s="206"/>
      <c r="BW213" s="206"/>
      <c r="BX213" s="206"/>
      <c r="BY213" s="206"/>
      <c r="BZ213" s="206"/>
      <c r="CA213" s="205"/>
      <c r="CB213" s="206"/>
      <c r="CC213" s="206"/>
      <c r="CD213" s="206"/>
      <c r="CE213" s="206"/>
      <c r="CF213" s="206"/>
      <c r="CG213" s="206"/>
      <c r="CH213" s="206"/>
      <c r="CI213" s="206"/>
      <c r="CJ213" s="206"/>
      <c r="CK213" s="206"/>
      <c r="CL213" s="206"/>
      <c r="CM213" s="206"/>
      <c r="CN213" s="206"/>
      <c r="CO213" s="206"/>
      <c r="CP213" s="206"/>
      <c r="CQ213" s="206"/>
      <c r="CR213" s="206"/>
      <c r="CS213" s="205"/>
      <c r="CT213" s="206"/>
      <c r="CU213" s="206"/>
      <c r="CV213" s="206"/>
      <c r="CW213" s="206"/>
      <c r="CX213" s="206"/>
      <c r="CY213" s="206"/>
      <c r="CZ213" s="206"/>
      <c r="DA213" s="206"/>
      <c r="DB213" s="206"/>
      <c r="DC213" s="206"/>
      <c r="DD213" s="206"/>
      <c r="DE213" s="206"/>
      <c r="DF213" s="206"/>
      <c r="DG213" s="206"/>
      <c r="DH213" s="206"/>
      <c r="DI213" s="206"/>
      <c r="DJ213" s="206"/>
      <c r="DK213" s="206"/>
      <c r="DL213" s="206"/>
      <c r="DM213" s="206"/>
      <c r="DN213" s="206"/>
      <c r="DO213" s="206"/>
      <c r="DP213" s="206"/>
      <c r="DQ213" s="206"/>
      <c r="DR213" s="206"/>
      <c r="DS213" s="206"/>
      <c r="DT213" s="206"/>
      <c r="DU213" s="206"/>
      <c r="DV213" s="206"/>
      <c r="DW213" s="206"/>
      <c r="DX213" s="206"/>
      <c r="DY213" s="206"/>
      <c r="DZ213" s="206"/>
      <c r="EA213" s="206"/>
      <c r="EB213" s="206"/>
      <c r="EC213" s="97"/>
    </row>
    <row r="214" spans="1:133" x14ac:dyDescent="0.25">
      <c r="B214" s="2"/>
      <c r="C214" s="97"/>
      <c r="D214" s="205"/>
      <c r="E214" s="206"/>
      <c r="F214" s="205"/>
      <c r="G214" s="205"/>
      <c r="H214" s="205"/>
      <c r="I214" s="205"/>
      <c r="J214" s="205"/>
      <c r="K214" s="205"/>
      <c r="L214" s="205"/>
      <c r="M214" s="205"/>
      <c r="N214" s="206"/>
      <c r="O214" s="206"/>
      <c r="P214" s="206"/>
      <c r="Q214" s="205"/>
      <c r="R214" s="206"/>
      <c r="S214" s="205"/>
      <c r="T214" s="206"/>
      <c r="U214" s="205"/>
      <c r="V214" s="205"/>
      <c r="W214" s="206"/>
      <c r="X214" s="206"/>
      <c r="Y214" s="205"/>
      <c r="Z214" s="206"/>
      <c r="AA214" s="205"/>
      <c r="AB214" s="206"/>
      <c r="AC214" s="206"/>
      <c r="AD214" s="205"/>
      <c r="AE214" s="205"/>
      <c r="AF214" s="205"/>
      <c r="AG214" s="205"/>
      <c r="AH214" s="205"/>
      <c r="AI214" s="205"/>
      <c r="AJ214" s="205"/>
      <c r="AK214" s="206"/>
      <c r="AL214" s="205"/>
      <c r="AM214" s="205"/>
      <c r="AN214" s="205"/>
      <c r="AO214" s="205"/>
      <c r="AP214" s="205"/>
      <c r="AQ214" s="205"/>
      <c r="AR214" s="205"/>
      <c r="AS214" s="206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6"/>
      <c r="BD214" s="206"/>
      <c r="BE214" s="206"/>
      <c r="BF214" s="206"/>
      <c r="BG214" s="206"/>
      <c r="BH214" s="206"/>
      <c r="BI214" s="205"/>
      <c r="BJ214" s="206"/>
      <c r="BK214" s="206"/>
      <c r="BL214" s="206"/>
      <c r="BM214" s="206"/>
      <c r="BN214" s="206"/>
      <c r="BO214" s="206"/>
      <c r="BP214" s="206"/>
      <c r="BQ214" s="206"/>
      <c r="BR214" s="206"/>
      <c r="BS214" s="206"/>
      <c r="BT214" s="206"/>
      <c r="BU214" s="206"/>
      <c r="BV214" s="206"/>
      <c r="BW214" s="206"/>
      <c r="BX214" s="206"/>
      <c r="BY214" s="206"/>
      <c r="BZ214" s="206"/>
      <c r="CA214" s="205"/>
      <c r="CB214" s="206"/>
      <c r="CC214" s="206"/>
      <c r="CD214" s="206"/>
      <c r="CE214" s="206"/>
      <c r="CF214" s="206"/>
      <c r="CG214" s="206"/>
      <c r="CH214" s="206"/>
      <c r="CI214" s="206"/>
      <c r="CJ214" s="206"/>
      <c r="CK214" s="206"/>
      <c r="CL214" s="206"/>
      <c r="CM214" s="206"/>
      <c r="CN214" s="206"/>
      <c r="CO214" s="206"/>
      <c r="CP214" s="206"/>
      <c r="CQ214" s="206"/>
      <c r="CR214" s="206"/>
      <c r="CS214" s="205"/>
      <c r="CT214" s="206"/>
      <c r="CU214" s="206"/>
      <c r="CV214" s="206"/>
      <c r="CW214" s="206"/>
      <c r="CX214" s="206"/>
      <c r="CY214" s="206"/>
      <c r="CZ214" s="206"/>
      <c r="DA214" s="206"/>
      <c r="DB214" s="206"/>
      <c r="DC214" s="206"/>
      <c r="DD214" s="206"/>
      <c r="DE214" s="206"/>
      <c r="DF214" s="206"/>
      <c r="DG214" s="206"/>
      <c r="DH214" s="206"/>
      <c r="DI214" s="206"/>
      <c r="DJ214" s="206"/>
      <c r="DK214" s="206"/>
      <c r="DL214" s="206"/>
      <c r="DM214" s="206"/>
      <c r="DN214" s="206"/>
      <c r="DO214" s="206"/>
      <c r="DP214" s="206"/>
      <c r="DQ214" s="206"/>
      <c r="DR214" s="206"/>
      <c r="DS214" s="206"/>
      <c r="DT214" s="206"/>
      <c r="DU214" s="206"/>
      <c r="DV214" s="206"/>
      <c r="DW214" s="206"/>
      <c r="DX214" s="206"/>
      <c r="DY214" s="206"/>
      <c r="DZ214" s="206"/>
      <c r="EA214" s="206"/>
      <c r="EB214" s="206"/>
      <c r="EC214" s="97"/>
    </row>
    <row r="215" spans="1:133" x14ac:dyDescent="0.25">
      <c r="B215" s="2"/>
      <c r="C215" s="97"/>
      <c r="D215" s="205"/>
      <c r="E215" s="206"/>
      <c r="F215" s="205"/>
      <c r="G215" s="205"/>
      <c r="H215" s="205"/>
      <c r="I215" s="205"/>
      <c r="J215" s="205"/>
      <c r="K215" s="205"/>
      <c r="L215" s="205"/>
      <c r="M215" s="205"/>
      <c r="N215" s="206"/>
      <c r="O215" s="206"/>
      <c r="P215" s="206"/>
      <c r="Q215" s="205"/>
      <c r="R215" s="206"/>
      <c r="S215" s="205"/>
      <c r="T215" s="206"/>
      <c r="U215" s="205"/>
      <c r="V215" s="205"/>
      <c r="W215" s="206"/>
      <c r="X215" s="206"/>
      <c r="Y215" s="205"/>
      <c r="Z215" s="206"/>
      <c r="AA215" s="205"/>
      <c r="AB215" s="206"/>
      <c r="AC215" s="206"/>
      <c r="AD215" s="205"/>
      <c r="AE215" s="205"/>
      <c r="AF215" s="205"/>
      <c r="AG215" s="205"/>
      <c r="AH215" s="205"/>
      <c r="AI215" s="205"/>
      <c r="AJ215" s="205"/>
      <c r="AK215" s="206"/>
      <c r="AL215" s="205"/>
      <c r="AM215" s="205"/>
      <c r="AN215" s="205"/>
      <c r="AO215" s="205"/>
      <c r="AP215" s="205"/>
      <c r="AQ215" s="205"/>
      <c r="AR215" s="205"/>
      <c r="AS215" s="206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6"/>
      <c r="BD215" s="206"/>
      <c r="BE215" s="206"/>
      <c r="BF215" s="206"/>
      <c r="BG215" s="206"/>
      <c r="BH215" s="206"/>
      <c r="BI215" s="205"/>
      <c r="BJ215" s="206"/>
      <c r="BK215" s="206"/>
      <c r="BL215" s="206"/>
      <c r="BM215" s="206"/>
      <c r="BN215" s="206"/>
      <c r="BO215" s="206"/>
      <c r="BP215" s="206"/>
      <c r="BQ215" s="206"/>
      <c r="BR215" s="206"/>
      <c r="BS215" s="206"/>
      <c r="BT215" s="206"/>
      <c r="BU215" s="206"/>
      <c r="BV215" s="206"/>
      <c r="BW215" s="206"/>
      <c r="BX215" s="206"/>
      <c r="BY215" s="206"/>
      <c r="BZ215" s="206"/>
      <c r="CA215" s="205"/>
      <c r="CB215" s="206"/>
      <c r="CC215" s="206"/>
      <c r="CD215" s="206"/>
      <c r="CE215" s="206"/>
      <c r="CF215" s="206"/>
      <c r="CG215" s="206"/>
      <c r="CH215" s="206"/>
      <c r="CI215" s="206"/>
      <c r="CJ215" s="206"/>
      <c r="CK215" s="206"/>
      <c r="CL215" s="206"/>
      <c r="CM215" s="206"/>
      <c r="CN215" s="206"/>
      <c r="CO215" s="206"/>
      <c r="CP215" s="206"/>
      <c r="CQ215" s="206"/>
      <c r="CR215" s="206"/>
      <c r="CS215" s="205"/>
      <c r="CT215" s="206"/>
      <c r="CU215" s="206"/>
      <c r="CV215" s="206"/>
      <c r="CW215" s="206"/>
      <c r="CX215" s="206"/>
      <c r="CY215" s="206"/>
      <c r="CZ215" s="206"/>
      <c r="DA215" s="206"/>
      <c r="DB215" s="206"/>
      <c r="DC215" s="206"/>
      <c r="DD215" s="206"/>
      <c r="DE215" s="206"/>
      <c r="DF215" s="206"/>
      <c r="DG215" s="206"/>
      <c r="DH215" s="206"/>
      <c r="DI215" s="206"/>
      <c r="DJ215" s="206"/>
      <c r="DK215" s="206"/>
      <c r="DL215" s="206"/>
      <c r="DM215" s="206"/>
      <c r="DN215" s="206"/>
      <c r="DO215" s="206"/>
      <c r="DP215" s="206"/>
      <c r="DQ215" s="206"/>
      <c r="DR215" s="206"/>
      <c r="DS215" s="206"/>
      <c r="DT215" s="206"/>
      <c r="DU215" s="206"/>
      <c r="DV215" s="206"/>
      <c r="DW215" s="206"/>
      <c r="DX215" s="206"/>
      <c r="DY215" s="206"/>
      <c r="DZ215" s="206"/>
      <c r="EA215" s="206"/>
      <c r="EB215" s="206"/>
      <c r="EC215" s="97"/>
    </row>
    <row r="216" spans="1:133" x14ac:dyDescent="0.25">
      <c r="B216" s="2"/>
      <c r="C216" s="97"/>
      <c r="D216" s="205"/>
      <c r="E216" s="206"/>
      <c r="F216" s="205"/>
      <c r="G216" s="205"/>
      <c r="H216" s="205"/>
      <c r="I216" s="205"/>
      <c r="J216" s="205"/>
      <c r="K216" s="205"/>
      <c r="L216" s="205"/>
      <c r="M216" s="205"/>
      <c r="N216" s="206"/>
      <c r="O216" s="206"/>
      <c r="P216" s="206"/>
      <c r="Q216" s="205"/>
      <c r="R216" s="206"/>
      <c r="S216" s="205"/>
      <c r="T216" s="206"/>
      <c r="U216" s="205"/>
      <c r="V216" s="205"/>
      <c r="W216" s="206"/>
      <c r="X216" s="206"/>
      <c r="Y216" s="205"/>
      <c r="Z216" s="206"/>
      <c r="AA216" s="205"/>
      <c r="AB216" s="206"/>
      <c r="AC216" s="206"/>
      <c r="AD216" s="205"/>
      <c r="AE216" s="205"/>
      <c r="AF216" s="205"/>
      <c r="AG216" s="205"/>
      <c r="AH216" s="205"/>
      <c r="AI216" s="205"/>
      <c r="AJ216" s="205"/>
      <c r="AK216" s="206"/>
      <c r="AL216" s="205"/>
      <c r="AM216" s="205"/>
      <c r="AN216" s="205"/>
      <c r="AO216" s="205"/>
      <c r="AP216" s="205"/>
      <c r="AQ216" s="205"/>
      <c r="AR216" s="205"/>
      <c r="AS216" s="206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6"/>
      <c r="BD216" s="206"/>
      <c r="BE216" s="206"/>
      <c r="BF216" s="206"/>
      <c r="BG216" s="206"/>
      <c r="BH216" s="206"/>
      <c r="BI216" s="205"/>
      <c r="BJ216" s="206"/>
      <c r="BK216" s="206"/>
      <c r="BL216" s="206"/>
      <c r="BM216" s="206"/>
      <c r="BN216" s="206"/>
      <c r="BO216" s="206"/>
      <c r="BP216" s="206"/>
      <c r="BQ216" s="206"/>
      <c r="BR216" s="206"/>
      <c r="BS216" s="206"/>
      <c r="BT216" s="206"/>
      <c r="BU216" s="206"/>
      <c r="BV216" s="206"/>
      <c r="BW216" s="206"/>
      <c r="BX216" s="206"/>
      <c r="BY216" s="206"/>
      <c r="BZ216" s="206"/>
      <c r="CA216" s="205"/>
      <c r="CB216" s="206"/>
      <c r="CC216" s="206"/>
      <c r="CD216" s="206"/>
      <c r="CE216" s="206"/>
      <c r="CF216" s="206"/>
      <c r="CG216" s="206"/>
      <c r="CH216" s="206"/>
      <c r="CI216" s="206"/>
      <c r="CJ216" s="206"/>
      <c r="CK216" s="206"/>
      <c r="CL216" s="206"/>
      <c r="CM216" s="206"/>
      <c r="CN216" s="206"/>
      <c r="CO216" s="206"/>
      <c r="CP216" s="206"/>
      <c r="CQ216" s="206"/>
      <c r="CR216" s="206"/>
      <c r="CS216" s="205"/>
      <c r="CT216" s="206"/>
      <c r="CU216" s="206"/>
      <c r="CV216" s="206"/>
      <c r="CW216" s="206"/>
      <c r="CX216" s="206"/>
      <c r="CY216" s="206"/>
      <c r="CZ216" s="206"/>
      <c r="DA216" s="206"/>
      <c r="DB216" s="206"/>
      <c r="DC216" s="206"/>
      <c r="DD216" s="206"/>
      <c r="DE216" s="206"/>
      <c r="DF216" s="206"/>
      <c r="DG216" s="206"/>
      <c r="DH216" s="206"/>
      <c r="DI216" s="206"/>
      <c r="DJ216" s="206"/>
      <c r="DK216" s="206"/>
      <c r="DL216" s="206"/>
      <c r="DM216" s="206"/>
      <c r="DN216" s="206"/>
      <c r="DO216" s="206"/>
      <c r="DP216" s="206"/>
      <c r="DQ216" s="206"/>
      <c r="DR216" s="206"/>
      <c r="DS216" s="206"/>
      <c r="DT216" s="206"/>
      <c r="DU216" s="206"/>
      <c r="DV216" s="206"/>
      <c r="DW216" s="206"/>
      <c r="DX216" s="206"/>
      <c r="DY216" s="206"/>
      <c r="DZ216" s="206"/>
      <c r="EA216" s="206"/>
      <c r="EB216" s="206"/>
      <c r="EC216" s="97"/>
    </row>
    <row r="217" spans="1:133" x14ac:dyDescent="0.25">
      <c r="B217" s="2"/>
      <c r="C217" s="97"/>
      <c r="D217" s="205"/>
      <c r="E217" s="206"/>
      <c r="F217" s="205"/>
      <c r="G217" s="205"/>
      <c r="H217" s="205"/>
      <c r="I217" s="205"/>
      <c r="J217" s="205"/>
      <c r="K217" s="205"/>
      <c r="L217" s="205"/>
      <c r="M217" s="205"/>
      <c r="N217" s="206"/>
      <c r="O217" s="206"/>
      <c r="P217" s="206"/>
      <c r="Q217" s="205"/>
      <c r="R217" s="206"/>
      <c r="S217" s="205"/>
      <c r="T217" s="206"/>
      <c r="U217" s="205"/>
      <c r="V217" s="205"/>
      <c r="W217" s="206"/>
      <c r="X217" s="206"/>
      <c r="Y217" s="205"/>
      <c r="Z217" s="206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6"/>
      <c r="BD217" s="206"/>
      <c r="BE217" s="206"/>
      <c r="BF217" s="206"/>
      <c r="BG217" s="206"/>
      <c r="BH217" s="206"/>
      <c r="BI217" s="205"/>
      <c r="BJ217" s="206"/>
      <c r="BK217" s="206"/>
      <c r="BL217" s="206"/>
      <c r="BM217" s="206"/>
      <c r="BN217" s="206"/>
      <c r="BO217" s="206"/>
      <c r="BP217" s="206"/>
      <c r="BQ217" s="206"/>
      <c r="BR217" s="205"/>
      <c r="BS217" s="205"/>
      <c r="BT217" s="205"/>
      <c r="BU217" s="205"/>
      <c r="BV217" s="205"/>
      <c r="BW217" s="205"/>
      <c r="BX217" s="205"/>
      <c r="BY217" s="205"/>
      <c r="BZ217" s="205"/>
      <c r="CA217" s="205"/>
      <c r="CB217" s="206"/>
      <c r="CC217" s="206"/>
      <c r="CD217" s="206"/>
      <c r="CE217" s="206"/>
      <c r="CF217" s="206"/>
      <c r="CG217" s="206"/>
      <c r="CH217" s="206"/>
      <c r="CI217" s="206"/>
      <c r="CJ217" s="205"/>
      <c r="CK217" s="205"/>
      <c r="CL217" s="205"/>
      <c r="CM217" s="205"/>
      <c r="CN217" s="205"/>
      <c r="CO217" s="205"/>
      <c r="CP217" s="205"/>
      <c r="CQ217" s="205"/>
      <c r="CR217" s="205"/>
      <c r="CS217" s="205"/>
      <c r="CT217" s="206"/>
      <c r="CU217" s="206"/>
      <c r="CV217" s="206"/>
      <c r="CW217" s="206"/>
      <c r="CX217" s="206"/>
      <c r="CY217" s="206"/>
      <c r="CZ217" s="206"/>
      <c r="DA217" s="206"/>
      <c r="DB217" s="205"/>
      <c r="DC217" s="205"/>
      <c r="DD217" s="205"/>
      <c r="DE217" s="205"/>
      <c r="DF217" s="205"/>
      <c r="DG217" s="205"/>
      <c r="DH217" s="205"/>
      <c r="DI217" s="205"/>
      <c r="DJ217" s="205"/>
      <c r="DK217" s="206"/>
      <c r="DL217" s="206"/>
      <c r="DM217" s="206"/>
      <c r="DN217" s="206"/>
      <c r="DO217" s="206"/>
      <c r="DP217" s="206"/>
      <c r="DQ217" s="206"/>
      <c r="DR217" s="206"/>
      <c r="DS217" s="206"/>
      <c r="DT217" s="206"/>
      <c r="DU217" s="206"/>
      <c r="DV217" s="206"/>
      <c r="DW217" s="206"/>
      <c r="DX217" s="206"/>
      <c r="DY217" s="206"/>
      <c r="DZ217" s="206"/>
      <c r="EA217" s="206"/>
      <c r="EB217" s="206"/>
      <c r="EC217" s="97"/>
    </row>
    <row r="218" spans="1:133" x14ac:dyDescent="0.25">
      <c r="B218" s="2"/>
      <c r="C218" s="97"/>
      <c r="D218" s="205"/>
      <c r="E218" s="206"/>
      <c r="F218" s="205"/>
      <c r="G218" s="205"/>
      <c r="H218" s="205"/>
      <c r="I218" s="205"/>
      <c r="J218" s="205"/>
      <c r="K218" s="205"/>
      <c r="L218" s="205"/>
      <c r="M218" s="205"/>
      <c r="N218" s="206"/>
      <c r="O218" s="206"/>
      <c r="P218" s="206"/>
      <c r="Q218" s="205"/>
      <c r="R218" s="206"/>
      <c r="S218" s="205"/>
      <c r="T218" s="206"/>
      <c r="U218" s="205"/>
      <c r="V218" s="205"/>
      <c r="W218" s="206"/>
      <c r="X218" s="206"/>
      <c r="Y218" s="205"/>
      <c r="Z218" s="206"/>
      <c r="AA218" s="205"/>
      <c r="AB218" s="206"/>
      <c r="AC218" s="206"/>
      <c r="AD218" s="205"/>
      <c r="AE218" s="205"/>
      <c r="AF218" s="205"/>
      <c r="AG218" s="205"/>
      <c r="AH218" s="205"/>
      <c r="AI218" s="205"/>
      <c r="AJ218" s="205"/>
      <c r="AK218" s="206"/>
      <c r="AL218" s="205"/>
      <c r="AM218" s="205"/>
      <c r="AN218" s="205"/>
      <c r="AO218" s="205"/>
      <c r="AP218" s="205"/>
      <c r="AQ218" s="205"/>
      <c r="AR218" s="205"/>
      <c r="AS218" s="206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6"/>
      <c r="BD218" s="206"/>
      <c r="BE218" s="206"/>
      <c r="BF218" s="206"/>
      <c r="BG218" s="206"/>
      <c r="BH218" s="206"/>
      <c r="BI218" s="205"/>
      <c r="BJ218" s="206"/>
      <c r="BK218" s="206"/>
      <c r="BL218" s="206"/>
      <c r="BM218" s="206"/>
      <c r="BN218" s="206"/>
      <c r="BO218" s="206"/>
      <c r="BP218" s="206"/>
      <c r="BQ218" s="206"/>
      <c r="BR218" s="206"/>
      <c r="BS218" s="206"/>
      <c r="BT218" s="206"/>
      <c r="BU218" s="206"/>
      <c r="BV218" s="206"/>
      <c r="BW218" s="206"/>
      <c r="BX218" s="206"/>
      <c r="BY218" s="206"/>
      <c r="BZ218" s="206"/>
      <c r="CA218" s="205"/>
      <c r="CB218" s="206"/>
      <c r="CC218" s="206"/>
      <c r="CD218" s="206"/>
      <c r="CE218" s="206"/>
      <c r="CF218" s="206"/>
      <c r="CG218" s="206"/>
      <c r="CH218" s="206"/>
      <c r="CI218" s="206"/>
      <c r="CJ218" s="206"/>
      <c r="CK218" s="206"/>
      <c r="CL218" s="206"/>
      <c r="CM218" s="206"/>
      <c r="CN218" s="206"/>
      <c r="CO218" s="206"/>
      <c r="CP218" s="206"/>
      <c r="CQ218" s="206"/>
      <c r="CR218" s="206"/>
      <c r="CS218" s="205"/>
      <c r="CT218" s="206"/>
      <c r="CU218" s="206"/>
      <c r="CV218" s="206"/>
      <c r="CW218" s="206"/>
      <c r="CX218" s="206"/>
      <c r="CY218" s="206"/>
      <c r="CZ218" s="206"/>
      <c r="DA218" s="206"/>
      <c r="DB218" s="206"/>
      <c r="DC218" s="206"/>
      <c r="DD218" s="206"/>
      <c r="DE218" s="206"/>
      <c r="DF218" s="206"/>
      <c r="DG218" s="206"/>
      <c r="DH218" s="206"/>
      <c r="DI218" s="206"/>
      <c r="DJ218" s="206"/>
      <c r="DK218" s="206"/>
      <c r="DL218" s="206"/>
      <c r="DM218" s="206"/>
      <c r="DN218" s="206"/>
      <c r="DO218" s="206"/>
      <c r="DP218" s="206"/>
      <c r="DQ218" s="206"/>
      <c r="DR218" s="206"/>
      <c r="DS218" s="206"/>
      <c r="DT218" s="206"/>
      <c r="DU218" s="206"/>
      <c r="DV218" s="206"/>
      <c r="DW218" s="206"/>
      <c r="DX218" s="206"/>
      <c r="DY218" s="206"/>
      <c r="DZ218" s="206"/>
      <c r="EA218" s="206"/>
      <c r="EB218" s="206"/>
      <c r="EC218" s="97"/>
    </row>
    <row r="219" spans="1:133" x14ac:dyDescent="0.25">
      <c r="B219" s="2"/>
      <c r="D219" s="205"/>
      <c r="E219" s="206"/>
      <c r="F219" s="205"/>
      <c r="G219" s="205"/>
      <c r="H219" s="205"/>
      <c r="I219" s="205"/>
      <c r="J219" s="205"/>
      <c r="K219" s="205"/>
      <c r="L219" s="205"/>
      <c r="M219" s="205"/>
      <c r="N219" s="206"/>
      <c r="O219" s="206"/>
      <c r="P219" s="206"/>
      <c r="Q219" s="205"/>
      <c r="R219" s="206"/>
      <c r="S219" s="205"/>
      <c r="T219" s="206"/>
      <c r="U219" s="205"/>
      <c r="V219" s="205"/>
      <c r="W219" s="206"/>
      <c r="X219" s="206"/>
      <c r="Y219" s="205"/>
      <c r="Z219" s="206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6"/>
      <c r="BD219" s="206"/>
      <c r="BE219" s="206"/>
      <c r="BF219" s="206"/>
      <c r="BG219" s="206"/>
      <c r="BH219" s="206"/>
      <c r="BI219" s="205"/>
      <c r="BJ219" s="206"/>
      <c r="BK219" s="206"/>
      <c r="BL219" s="206"/>
      <c r="BM219" s="206"/>
      <c r="BN219" s="206"/>
      <c r="BO219" s="206"/>
      <c r="BP219" s="206"/>
      <c r="BQ219" s="206"/>
      <c r="BR219" s="205"/>
      <c r="BS219" s="205"/>
      <c r="BT219" s="205"/>
      <c r="BU219" s="205"/>
      <c r="BV219" s="205"/>
      <c r="BW219" s="205"/>
      <c r="BX219" s="205"/>
      <c r="BY219" s="205"/>
      <c r="BZ219" s="205"/>
      <c r="CA219" s="205"/>
      <c r="CB219" s="206"/>
      <c r="CC219" s="206"/>
      <c r="CD219" s="206"/>
      <c r="CE219" s="206"/>
      <c r="CF219" s="206"/>
      <c r="CG219" s="206"/>
      <c r="CH219" s="206"/>
      <c r="CI219" s="206"/>
      <c r="CJ219" s="205"/>
      <c r="CK219" s="205"/>
      <c r="CL219" s="205"/>
      <c r="CM219" s="205"/>
      <c r="CN219" s="205"/>
      <c r="CO219" s="205"/>
      <c r="CP219" s="205"/>
      <c r="CQ219" s="205"/>
      <c r="CR219" s="205"/>
      <c r="CS219" s="205"/>
      <c r="CT219" s="206"/>
      <c r="CU219" s="206"/>
      <c r="CV219" s="206"/>
      <c r="CW219" s="206"/>
      <c r="CX219" s="206"/>
      <c r="CY219" s="206"/>
      <c r="CZ219" s="206"/>
      <c r="DA219" s="206"/>
      <c r="DB219" s="205"/>
      <c r="DC219" s="205"/>
      <c r="DD219" s="205"/>
      <c r="DE219" s="205"/>
      <c r="DF219" s="205"/>
      <c r="DG219" s="205"/>
      <c r="DH219" s="205"/>
      <c r="DI219" s="205"/>
      <c r="DJ219" s="205"/>
      <c r="DK219" s="206"/>
      <c r="DL219" s="206"/>
      <c r="DM219" s="206"/>
      <c r="DN219" s="206"/>
      <c r="DO219" s="206"/>
      <c r="DP219" s="206"/>
      <c r="DQ219" s="206"/>
      <c r="DR219" s="206"/>
      <c r="DS219" s="206"/>
      <c r="DT219" s="206"/>
      <c r="DU219" s="206"/>
      <c r="DV219" s="206"/>
      <c r="DW219" s="206"/>
      <c r="DX219" s="206"/>
      <c r="DY219" s="206"/>
      <c r="DZ219" s="206"/>
      <c r="EA219" s="206"/>
      <c r="EB219" s="206"/>
    </row>
    <row r="220" spans="1:133" x14ac:dyDescent="0.25">
      <c r="B220" s="2"/>
      <c r="D220" s="205"/>
      <c r="E220" s="206"/>
      <c r="F220" s="205"/>
      <c r="G220" s="205"/>
      <c r="H220" s="205"/>
      <c r="I220" s="205"/>
      <c r="J220" s="205"/>
      <c r="K220" s="205"/>
      <c r="L220" s="205"/>
      <c r="M220" s="205"/>
      <c r="N220" s="206"/>
      <c r="O220" s="206"/>
      <c r="P220" s="206"/>
      <c r="Q220" s="205"/>
      <c r="R220" s="206"/>
      <c r="S220" s="205"/>
      <c r="T220" s="206"/>
      <c r="U220" s="205"/>
      <c r="V220" s="205"/>
      <c r="W220" s="206"/>
      <c r="X220" s="206"/>
      <c r="Y220" s="205"/>
      <c r="Z220" s="206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6"/>
      <c r="BD220" s="206"/>
      <c r="BE220" s="206"/>
      <c r="BF220" s="206"/>
      <c r="BG220" s="206"/>
      <c r="BH220" s="206"/>
      <c r="BI220" s="205"/>
      <c r="BJ220" s="206"/>
      <c r="BK220" s="206"/>
      <c r="BL220" s="206"/>
      <c r="BM220" s="206"/>
      <c r="BN220" s="206"/>
      <c r="BO220" s="206"/>
      <c r="BP220" s="206"/>
      <c r="BQ220" s="206"/>
      <c r="BR220" s="205"/>
      <c r="BS220" s="205"/>
      <c r="BT220" s="205"/>
      <c r="BU220" s="205"/>
      <c r="BV220" s="205"/>
      <c r="BW220" s="205"/>
      <c r="BX220" s="205"/>
      <c r="BY220" s="205"/>
      <c r="BZ220" s="205"/>
      <c r="CA220" s="205"/>
      <c r="CB220" s="206"/>
      <c r="CC220" s="206"/>
      <c r="CD220" s="206"/>
      <c r="CE220" s="206"/>
      <c r="CF220" s="206"/>
      <c r="CG220" s="206"/>
      <c r="CH220" s="206"/>
      <c r="CI220" s="206"/>
      <c r="CJ220" s="205"/>
      <c r="CK220" s="205"/>
      <c r="CL220" s="205"/>
      <c r="CM220" s="205"/>
      <c r="CN220" s="205"/>
      <c r="CO220" s="205"/>
      <c r="CP220" s="205"/>
      <c r="CQ220" s="205"/>
      <c r="CR220" s="205"/>
      <c r="CS220" s="205"/>
      <c r="CT220" s="206"/>
      <c r="CU220" s="206"/>
      <c r="CV220" s="206"/>
      <c r="CW220" s="206"/>
      <c r="CX220" s="206"/>
      <c r="CY220" s="206"/>
      <c r="CZ220" s="206"/>
      <c r="DA220" s="206"/>
      <c r="DB220" s="205"/>
      <c r="DC220" s="205"/>
      <c r="DD220" s="205"/>
      <c r="DE220" s="205"/>
      <c r="DF220" s="205"/>
      <c r="DG220" s="205"/>
      <c r="DH220" s="205"/>
      <c r="DI220" s="205"/>
      <c r="DJ220" s="205"/>
      <c r="DK220" s="206"/>
      <c r="DL220" s="206"/>
      <c r="DM220" s="206"/>
      <c r="DN220" s="206"/>
      <c r="DO220" s="206"/>
      <c r="DP220" s="206"/>
      <c r="DQ220" s="206"/>
      <c r="DR220" s="206"/>
      <c r="DS220" s="206"/>
      <c r="DT220" s="206"/>
      <c r="DU220" s="206"/>
      <c r="DV220" s="206"/>
      <c r="DW220" s="206"/>
      <c r="DX220" s="206"/>
      <c r="DY220" s="206"/>
      <c r="DZ220" s="206"/>
      <c r="EA220" s="206"/>
      <c r="EB220" s="206"/>
    </row>
    <row r="221" spans="1:133" x14ac:dyDescent="0.25">
      <c r="B221" s="2"/>
      <c r="D221" s="205"/>
      <c r="E221" s="206"/>
      <c r="F221" s="205"/>
      <c r="G221" s="205"/>
      <c r="H221" s="205"/>
      <c r="I221" s="205"/>
      <c r="J221" s="205"/>
      <c r="K221" s="205"/>
      <c r="L221" s="205"/>
      <c r="M221" s="205"/>
      <c r="N221" s="206"/>
      <c r="O221" s="206"/>
      <c r="P221" s="206"/>
      <c r="Q221" s="205"/>
      <c r="R221" s="206"/>
      <c r="S221" s="205"/>
      <c r="T221" s="206"/>
      <c r="U221" s="205"/>
      <c r="V221" s="205"/>
      <c r="W221" s="206"/>
      <c r="X221" s="206"/>
      <c r="Y221" s="205"/>
      <c r="Z221" s="206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6"/>
      <c r="BD221" s="206"/>
      <c r="BE221" s="206"/>
      <c r="BF221" s="206"/>
      <c r="BG221" s="206"/>
      <c r="BH221" s="206"/>
      <c r="BI221" s="205"/>
      <c r="BJ221" s="206"/>
      <c r="BK221" s="206"/>
      <c r="BL221" s="206"/>
      <c r="BM221" s="206"/>
      <c r="BN221" s="206"/>
      <c r="BO221" s="206"/>
      <c r="BP221" s="206"/>
      <c r="BQ221" s="206"/>
      <c r="BR221" s="205"/>
      <c r="BS221" s="205"/>
      <c r="BT221" s="205"/>
      <c r="BU221" s="205"/>
      <c r="BV221" s="205"/>
      <c r="BW221" s="205"/>
      <c r="BX221" s="205"/>
      <c r="BY221" s="205"/>
      <c r="BZ221" s="205"/>
      <c r="CA221" s="205"/>
      <c r="CB221" s="206"/>
      <c r="CC221" s="206"/>
      <c r="CD221" s="206"/>
      <c r="CE221" s="206"/>
      <c r="CF221" s="206"/>
      <c r="CG221" s="206"/>
      <c r="CH221" s="206"/>
      <c r="CI221" s="206"/>
      <c r="CJ221" s="205"/>
      <c r="CK221" s="205"/>
      <c r="CL221" s="205"/>
      <c r="CM221" s="205"/>
      <c r="CN221" s="205"/>
      <c r="CO221" s="205"/>
      <c r="CP221" s="205"/>
      <c r="CQ221" s="205"/>
      <c r="CR221" s="205"/>
      <c r="CS221" s="205"/>
      <c r="CT221" s="206"/>
      <c r="CU221" s="206"/>
      <c r="CV221" s="206"/>
      <c r="CW221" s="206"/>
      <c r="CX221" s="206"/>
      <c r="CY221" s="206"/>
      <c r="CZ221" s="206"/>
      <c r="DA221" s="206"/>
      <c r="DB221" s="205"/>
      <c r="DC221" s="205"/>
      <c r="DD221" s="205"/>
      <c r="DE221" s="205"/>
      <c r="DF221" s="205"/>
      <c r="DG221" s="205"/>
      <c r="DH221" s="205"/>
      <c r="DI221" s="205"/>
      <c r="DJ221" s="205"/>
      <c r="DK221" s="206"/>
      <c r="DL221" s="206"/>
      <c r="DM221" s="206"/>
      <c r="DN221" s="206"/>
      <c r="DO221" s="206"/>
      <c r="DP221" s="206"/>
      <c r="DQ221" s="206"/>
      <c r="DR221" s="206"/>
      <c r="DS221" s="206"/>
      <c r="DT221" s="206"/>
      <c r="DU221" s="206"/>
      <c r="DV221" s="206"/>
      <c r="DW221" s="206"/>
      <c r="DX221" s="206"/>
      <c r="DY221" s="206"/>
      <c r="DZ221" s="206"/>
      <c r="EA221" s="206"/>
      <c r="EB221" s="206"/>
    </row>
    <row r="222" spans="1:133" x14ac:dyDescent="0.25">
      <c r="A222" s="204"/>
      <c r="D222" s="211"/>
      <c r="F222" s="213"/>
      <c r="G222" s="214"/>
      <c r="I222" s="215"/>
      <c r="L222" s="215"/>
      <c r="M222" s="215"/>
      <c r="U222" s="214"/>
      <c r="W222" s="214"/>
      <c r="X222" s="215"/>
      <c r="Z222" s="215"/>
      <c r="AE222" s="214"/>
      <c r="AF222" s="215"/>
      <c r="AH222" s="215"/>
      <c r="AM222" s="214"/>
      <c r="AN222" s="215"/>
      <c r="AP222" s="215"/>
      <c r="AU222" s="214"/>
      <c r="AV222" s="215"/>
      <c r="AX222" s="215"/>
      <c r="BC222" s="214"/>
      <c r="BD222" s="215"/>
      <c r="BF222" s="215"/>
      <c r="BJ222" s="214"/>
      <c r="BK222" s="215"/>
      <c r="BM222" s="215"/>
      <c r="BS222" s="214"/>
      <c r="BT222" s="215"/>
      <c r="BV222" s="215"/>
      <c r="CB222" s="214"/>
      <c r="CC222" s="215"/>
      <c r="CE222" s="215"/>
      <c r="CK222" s="214"/>
      <c r="CL222" s="215"/>
      <c r="CN222" s="215"/>
      <c r="CT222" s="214"/>
      <c r="CU222" s="215"/>
      <c r="CW222" s="215"/>
      <c r="DC222" s="214"/>
      <c r="DD222" s="215"/>
      <c r="DF222" s="215"/>
      <c r="DL222" s="216"/>
      <c r="DM222" s="217"/>
      <c r="DO222" s="217"/>
      <c r="DU222" s="216"/>
      <c r="DV222" s="217"/>
      <c r="DX222" s="217"/>
    </row>
    <row r="223" spans="1:133" x14ac:dyDescent="0.25">
      <c r="A223" s="204"/>
      <c r="B223" s="218"/>
      <c r="D223" s="211"/>
      <c r="F223" s="213"/>
      <c r="G223" s="219"/>
      <c r="I223" s="220"/>
      <c r="L223" s="220"/>
      <c r="M223" s="220"/>
      <c r="U223" s="219"/>
      <c r="W223" s="219"/>
      <c r="X223" s="220"/>
      <c r="Z223" s="220"/>
      <c r="AE223" s="219"/>
      <c r="AF223" s="220"/>
      <c r="AH223" s="220"/>
      <c r="AM223" s="219"/>
      <c r="AN223" s="220"/>
      <c r="AP223" s="220"/>
      <c r="AU223" s="219"/>
      <c r="AV223" s="220"/>
      <c r="AX223" s="220"/>
      <c r="BC223" s="219"/>
      <c r="BD223" s="220"/>
      <c r="BF223" s="220"/>
      <c r="BJ223" s="219"/>
      <c r="BK223" s="220"/>
      <c r="BM223" s="220"/>
      <c r="BS223" s="219"/>
      <c r="BT223" s="220"/>
      <c r="BV223" s="220"/>
      <c r="CB223" s="219"/>
      <c r="CC223" s="220"/>
      <c r="CE223" s="220"/>
      <c r="CK223" s="219"/>
      <c r="CL223" s="220"/>
      <c r="CN223" s="220"/>
      <c r="CT223" s="219"/>
      <c r="CU223" s="220"/>
      <c r="CW223" s="220"/>
      <c r="DC223" s="219"/>
      <c r="DD223" s="220"/>
      <c r="DF223" s="220"/>
      <c r="DL223" s="216"/>
      <c r="DM223" s="217"/>
      <c r="DO223" s="217"/>
      <c r="DU223" s="216"/>
      <c r="DV223" s="217"/>
      <c r="DX223" s="217"/>
    </row>
    <row r="224" spans="1:133" x14ac:dyDescent="0.25">
      <c r="CE224" s="219"/>
    </row>
  </sheetData>
  <customSheetViews>
    <customSheetView guid="{FC68BDD2-F512-4524-8E29-BBFD503F0B23}" scale="55" fitToPage="1">
      <selection activeCell="A7" sqref="A7:BH7"/>
      <pageMargins left="0.70866141732283472" right="0.70866141732283472" top="0.74803149606299213" bottom="0.74803149606299213" header="0.31496062992125984" footer="0.31496062992125984"/>
      <pageSetup paperSize="8" scale="10" orientation="portrait" r:id="rId1"/>
    </customSheetView>
  </customSheetViews>
  <mergeCells count="31">
    <mergeCell ref="A10:A14"/>
    <mergeCell ref="B10:B14"/>
    <mergeCell ref="E12:L12"/>
    <mergeCell ref="M12:T12"/>
    <mergeCell ref="D10:D12"/>
    <mergeCell ref="E10:BH10"/>
    <mergeCell ref="E11:L11"/>
    <mergeCell ref="M11:T11"/>
    <mergeCell ref="U11:AB11"/>
    <mergeCell ref="AK11:AR11"/>
    <mergeCell ref="AK12:AR12"/>
    <mergeCell ref="AL13:AR13"/>
    <mergeCell ref="AS11:AZ11"/>
    <mergeCell ref="AS12:AZ12"/>
    <mergeCell ref="AT13:AZ13"/>
    <mergeCell ref="A4:BH4"/>
    <mergeCell ref="A5:BH5"/>
    <mergeCell ref="A7:BH7"/>
    <mergeCell ref="A8:BH8"/>
    <mergeCell ref="C10:C14"/>
    <mergeCell ref="AD13:AJ13"/>
    <mergeCell ref="BB13:BH13"/>
    <mergeCell ref="V13:AB13"/>
    <mergeCell ref="U12:AB12"/>
    <mergeCell ref="AC12:AJ12"/>
    <mergeCell ref="BA12:BH12"/>
    <mergeCell ref="BA11:BH11"/>
    <mergeCell ref="AC11:AJ11"/>
    <mergeCell ref="N13:T13"/>
    <mergeCell ref="D13:D14"/>
    <mergeCell ref="F13:L13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1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12"/>
  <sheetViews>
    <sheetView zoomScale="55" zoomScaleNormal="55" workbookViewId="0">
      <selection activeCell="B11" sqref="B11:B14"/>
    </sheetView>
  </sheetViews>
  <sheetFormatPr defaultColWidth="9.140625" defaultRowHeight="15.75" x14ac:dyDescent="0.25"/>
  <cols>
    <col min="1" max="1" width="10.140625" style="53" customWidth="1"/>
    <col min="2" max="2" width="67.5703125" style="210" customWidth="1"/>
    <col min="3" max="3" width="11.42578125" style="53" customWidth="1"/>
    <col min="4" max="57" width="12.28515625" style="53" customWidth="1"/>
    <col min="58" max="58" width="43" style="53" customWidth="1"/>
    <col min="59" max="16384" width="9.140625" style="31"/>
  </cols>
  <sheetData>
    <row r="1" spans="1:58" ht="22.5" x14ac:dyDescent="0.25">
      <c r="A1" s="59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Z1" s="31"/>
      <c r="AA1" s="31"/>
      <c r="AB1" s="31"/>
      <c r="AC1" s="31"/>
      <c r="AD1" s="31"/>
      <c r="AE1" s="60" t="s">
        <v>514</v>
      </c>
      <c r="AG1" s="31"/>
      <c r="AH1" s="31"/>
      <c r="AI1" s="31"/>
      <c r="AJ1" s="31"/>
      <c r="AK1" s="31"/>
      <c r="AL1" s="60" t="s">
        <v>514</v>
      </c>
      <c r="AN1" s="31"/>
      <c r="AO1" s="31"/>
      <c r="AP1" s="31"/>
      <c r="AQ1" s="31"/>
      <c r="AR1" s="31"/>
      <c r="AS1" s="60" t="s">
        <v>514</v>
      </c>
      <c r="AT1" s="60"/>
    </row>
    <row r="2" spans="1:58" ht="22.5" x14ac:dyDescent="0.3">
      <c r="A2" s="59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Z2" s="31"/>
      <c r="AA2" s="31"/>
      <c r="AB2" s="31"/>
      <c r="AC2" s="31"/>
      <c r="AD2" s="31"/>
      <c r="AE2" s="61" t="s">
        <v>120</v>
      </c>
      <c r="AG2" s="31"/>
      <c r="AH2" s="31"/>
      <c r="AI2" s="31"/>
      <c r="AJ2" s="31"/>
      <c r="AK2" s="31"/>
      <c r="AL2" s="61" t="s">
        <v>120</v>
      </c>
      <c r="AN2" s="31"/>
      <c r="AO2" s="31"/>
      <c r="AP2" s="31"/>
      <c r="AQ2" s="31"/>
      <c r="AR2" s="31"/>
      <c r="AS2" s="61" t="s">
        <v>120</v>
      </c>
      <c r="AT2" s="61"/>
    </row>
    <row r="3" spans="1:58" x14ac:dyDescent="0.25">
      <c r="A3" s="5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58" ht="15.75" customHeight="1" x14ac:dyDescent="0.25">
      <c r="A4" s="347" t="s">
        <v>302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</row>
    <row r="5" spans="1:58" ht="15.75" customHeight="1" x14ac:dyDescent="0.25">
      <c r="A5" s="348" t="s">
        <v>303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</row>
    <row r="6" spans="1:58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</row>
    <row r="7" spans="1:58" x14ac:dyDescent="0.25">
      <c r="A7" s="332" t="s">
        <v>477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</row>
    <row r="8" spans="1:58" x14ac:dyDescent="0.25">
      <c r="A8" s="285" t="s">
        <v>123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</row>
    <row r="9" spans="1:58" x14ac:dyDescent="0.25">
      <c r="A9" s="224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</row>
    <row r="10" spans="1:58" ht="17.25" customHeight="1" x14ac:dyDescent="0.25">
      <c r="A10" s="349"/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</row>
    <row r="11" spans="1:58" ht="15.75" customHeight="1" x14ac:dyDescent="0.25">
      <c r="A11" s="350" t="s">
        <v>38</v>
      </c>
      <c r="B11" s="350" t="s">
        <v>39</v>
      </c>
      <c r="C11" s="350" t="s">
        <v>160</v>
      </c>
      <c r="D11" s="345" t="s">
        <v>298</v>
      </c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228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58" x14ac:dyDescent="0.25">
      <c r="A12" s="350"/>
      <c r="B12" s="350"/>
      <c r="C12" s="350"/>
      <c r="D12" s="337" t="s">
        <v>299</v>
      </c>
      <c r="E12" s="338"/>
      <c r="F12" s="338"/>
      <c r="G12" s="338"/>
      <c r="H12" s="338"/>
      <c r="I12" s="338"/>
      <c r="J12" s="339"/>
      <c r="K12" s="337" t="s">
        <v>480</v>
      </c>
      <c r="L12" s="338"/>
      <c r="M12" s="338"/>
      <c r="N12" s="338"/>
      <c r="O12" s="338"/>
      <c r="P12" s="338"/>
      <c r="Q12" s="339"/>
      <c r="R12" s="337" t="s">
        <v>481</v>
      </c>
      <c r="S12" s="338"/>
      <c r="T12" s="338"/>
      <c r="U12" s="338"/>
      <c r="V12" s="338"/>
      <c r="W12" s="338"/>
      <c r="X12" s="339"/>
      <c r="Y12" s="337" t="s">
        <v>498</v>
      </c>
      <c r="Z12" s="338"/>
      <c r="AA12" s="338"/>
      <c r="AB12" s="338"/>
      <c r="AC12" s="338"/>
      <c r="AD12" s="338"/>
      <c r="AE12" s="339"/>
      <c r="AF12" s="337" t="s">
        <v>526</v>
      </c>
      <c r="AG12" s="338"/>
      <c r="AH12" s="338"/>
      <c r="AI12" s="338"/>
      <c r="AJ12" s="338"/>
      <c r="AK12" s="338"/>
      <c r="AL12" s="339"/>
      <c r="AM12" s="337" t="s">
        <v>527</v>
      </c>
      <c r="AN12" s="338"/>
      <c r="AO12" s="338"/>
      <c r="AP12" s="338"/>
      <c r="AQ12" s="338"/>
      <c r="AR12" s="338"/>
      <c r="AS12" s="339"/>
      <c r="AT12" s="228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58" ht="32.25" customHeight="1" x14ac:dyDescent="0.25">
      <c r="A13" s="350"/>
      <c r="B13" s="350"/>
      <c r="C13" s="350"/>
      <c r="D13" s="288" t="s">
        <v>300</v>
      </c>
      <c r="E13" s="288"/>
      <c r="F13" s="288"/>
      <c r="G13" s="288"/>
      <c r="H13" s="288"/>
      <c r="I13" s="288"/>
      <c r="J13" s="288"/>
      <c r="K13" s="288" t="s">
        <v>144</v>
      </c>
      <c r="L13" s="288"/>
      <c r="M13" s="288"/>
      <c r="N13" s="288"/>
      <c r="O13" s="288"/>
      <c r="P13" s="288"/>
      <c r="Q13" s="288"/>
      <c r="R13" s="288" t="s">
        <v>144</v>
      </c>
      <c r="S13" s="288"/>
      <c r="T13" s="288"/>
      <c r="U13" s="288"/>
      <c r="V13" s="288"/>
      <c r="W13" s="288"/>
      <c r="X13" s="288"/>
      <c r="Y13" s="337" t="s">
        <v>144</v>
      </c>
      <c r="Z13" s="338"/>
      <c r="AA13" s="338"/>
      <c r="AB13" s="338"/>
      <c r="AC13" s="338"/>
      <c r="AD13" s="338"/>
      <c r="AE13" s="339"/>
      <c r="AF13" s="337" t="s">
        <v>144</v>
      </c>
      <c r="AG13" s="338"/>
      <c r="AH13" s="338"/>
      <c r="AI13" s="338"/>
      <c r="AJ13" s="338"/>
      <c r="AK13" s="338"/>
      <c r="AL13" s="339"/>
      <c r="AM13" s="337" t="s">
        <v>144</v>
      </c>
      <c r="AN13" s="338"/>
      <c r="AO13" s="338"/>
      <c r="AP13" s="338"/>
      <c r="AQ13" s="338"/>
      <c r="AR13" s="338"/>
      <c r="AS13" s="339"/>
      <c r="AT13" s="228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58" ht="60.75" customHeight="1" x14ac:dyDescent="0.25">
      <c r="A14" s="350"/>
      <c r="B14" s="350"/>
      <c r="C14" s="350"/>
      <c r="D14" s="195" t="s">
        <v>301</v>
      </c>
      <c r="E14" s="195" t="s">
        <v>258</v>
      </c>
      <c r="F14" s="195" t="s">
        <v>259</v>
      </c>
      <c r="G14" s="194" t="s">
        <v>260</v>
      </c>
      <c r="H14" s="195" t="s">
        <v>261</v>
      </c>
      <c r="I14" s="195" t="s">
        <v>262</v>
      </c>
      <c r="J14" s="195" t="s">
        <v>263</v>
      </c>
      <c r="K14" s="195" t="s">
        <v>301</v>
      </c>
      <c r="L14" s="195" t="s">
        <v>258</v>
      </c>
      <c r="M14" s="195" t="s">
        <v>259</v>
      </c>
      <c r="N14" s="194" t="s">
        <v>260</v>
      </c>
      <c r="O14" s="195" t="s">
        <v>261</v>
      </c>
      <c r="P14" s="195" t="s">
        <v>262</v>
      </c>
      <c r="Q14" s="195" t="s">
        <v>263</v>
      </c>
      <c r="R14" s="195" t="s">
        <v>301</v>
      </c>
      <c r="S14" s="229" t="s">
        <v>258</v>
      </c>
      <c r="T14" s="195" t="s">
        <v>259</v>
      </c>
      <c r="U14" s="194" t="s">
        <v>260</v>
      </c>
      <c r="V14" s="195" t="s">
        <v>261</v>
      </c>
      <c r="W14" s="195" t="s">
        <v>262</v>
      </c>
      <c r="X14" s="195" t="s">
        <v>263</v>
      </c>
      <c r="Y14" s="195" t="s">
        <v>301</v>
      </c>
      <c r="Z14" s="195" t="s">
        <v>258</v>
      </c>
      <c r="AA14" s="195" t="s">
        <v>259</v>
      </c>
      <c r="AB14" s="194" t="s">
        <v>260</v>
      </c>
      <c r="AC14" s="195" t="s">
        <v>261</v>
      </c>
      <c r="AD14" s="195" t="s">
        <v>262</v>
      </c>
      <c r="AE14" s="195" t="s">
        <v>263</v>
      </c>
      <c r="AF14" s="195" t="s">
        <v>301</v>
      </c>
      <c r="AG14" s="195" t="s">
        <v>258</v>
      </c>
      <c r="AH14" s="195" t="s">
        <v>259</v>
      </c>
      <c r="AI14" s="194" t="s">
        <v>260</v>
      </c>
      <c r="AJ14" s="195" t="s">
        <v>261</v>
      </c>
      <c r="AK14" s="195" t="s">
        <v>262</v>
      </c>
      <c r="AL14" s="195" t="s">
        <v>263</v>
      </c>
      <c r="AM14" s="195" t="s">
        <v>301</v>
      </c>
      <c r="AN14" s="195" t="s">
        <v>258</v>
      </c>
      <c r="AO14" s="195" t="s">
        <v>259</v>
      </c>
      <c r="AP14" s="194" t="s">
        <v>260</v>
      </c>
      <c r="AQ14" s="195" t="s">
        <v>261</v>
      </c>
      <c r="AR14" s="195" t="s">
        <v>262</v>
      </c>
      <c r="AS14" s="195" t="s">
        <v>263</v>
      </c>
      <c r="AT14" s="230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5" spans="1:58" s="53" customFormat="1" ht="34.5" customHeight="1" x14ac:dyDescent="0.25">
      <c r="A15" s="196">
        <v>1</v>
      </c>
      <c r="B15" s="196">
        <v>2</v>
      </c>
      <c r="C15" s="196">
        <v>3</v>
      </c>
      <c r="D15" s="231" t="s">
        <v>430</v>
      </c>
      <c r="E15" s="197" t="s">
        <v>431</v>
      </c>
      <c r="F15" s="197" t="s">
        <v>432</v>
      </c>
      <c r="G15" s="197" t="s">
        <v>433</v>
      </c>
      <c r="H15" s="197" t="s">
        <v>434</v>
      </c>
      <c r="I15" s="197" t="s">
        <v>435</v>
      </c>
      <c r="J15" s="197" t="s">
        <v>436</v>
      </c>
      <c r="K15" s="231" t="s">
        <v>429</v>
      </c>
      <c r="L15" s="197" t="s">
        <v>437</v>
      </c>
      <c r="M15" s="197" t="s">
        <v>438</v>
      </c>
      <c r="N15" s="197" t="s">
        <v>439</v>
      </c>
      <c r="O15" s="197" t="s">
        <v>440</v>
      </c>
      <c r="P15" s="197" t="s">
        <v>441</v>
      </c>
      <c r="Q15" s="197" t="s">
        <v>204</v>
      </c>
      <c r="R15" s="232" t="s">
        <v>530</v>
      </c>
      <c r="S15" s="232" t="s">
        <v>531</v>
      </c>
      <c r="T15" s="197" t="s">
        <v>532</v>
      </c>
      <c r="U15" s="197" t="s">
        <v>533</v>
      </c>
      <c r="V15" s="197" t="s">
        <v>534</v>
      </c>
      <c r="W15" s="197" t="s">
        <v>535</v>
      </c>
      <c r="X15" s="197" t="s">
        <v>536</v>
      </c>
      <c r="Y15" s="196" t="s">
        <v>442</v>
      </c>
      <c r="Z15" s="197" t="s">
        <v>443</v>
      </c>
      <c r="AA15" s="197" t="s">
        <v>444</v>
      </c>
      <c r="AB15" s="197" t="s">
        <v>445</v>
      </c>
      <c r="AC15" s="197" t="s">
        <v>446</v>
      </c>
      <c r="AD15" s="197" t="s">
        <v>447</v>
      </c>
      <c r="AE15" s="197" t="s">
        <v>448</v>
      </c>
      <c r="AF15" s="196" t="s">
        <v>449</v>
      </c>
      <c r="AG15" s="197" t="s">
        <v>450</v>
      </c>
      <c r="AH15" s="197" t="s">
        <v>451</v>
      </c>
      <c r="AI15" s="197" t="s">
        <v>452</v>
      </c>
      <c r="AJ15" s="197" t="s">
        <v>453</v>
      </c>
      <c r="AK15" s="197" t="s">
        <v>454</v>
      </c>
      <c r="AL15" s="197" t="s">
        <v>455</v>
      </c>
      <c r="AM15" s="196" t="s">
        <v>537</v>
      </c>
      <c r="AN15" s="197" t="s">
        <v>538</v>
      </c>
      <c r="AO15" s="197" t="s">
        <v>539</v>
      </c>
      <c r="AP15" s="197" t="s">
        <v>540</v>
      </c>
      <c r="AQ15" s="197" t="s">
        <v>541</v>
      </c>
      <c r="AR15" s="197" t="s">
        <v>542</v>
      </c>
      <c r="AS15" s="197" t="s">
        <v>543</v>
      </c>
      <c r="AT15" s="233"/>
    </row>
    <row r="16" spans="1:58" ht="36.75" customHeight="1" x14ac:dyDescent="0.25">
      <c r="A16" s="46" t="s">
        <v>52</v>
      </c>
      <c r="B16" s="7" t="s">
        <v>53</v>
      </c>
      <c r="C16" s="46" t="s">
        <v>113</v>
      </c>
      <c r="D16" s="47" t="s">
        <v>112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 t="s">
        <v>112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66" t="s">
        <v>112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5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</row>
    <row r="17" spans="1:58" ht="44.25" customHeight="1" x14ac:dyDescent="0.25">
      <c r="A17" s="46" t="s">
        <v>54</v>
      </c>
      <c r="B17" s="7" t="s">
        <v>55</v>
      </c>
      <c r="C17" s="46" t="s">
        <v>113</v>
      </c>
      <c r="D17" s="47" t="s">
        <v>112</v>
      </c>
      <c r="E17" s="45">
        <f>E48</f>
        <v>12.693028519999999</v>
      </c>
      <c r="F17" s="45">
        <f t="shared" ref="F17:AE17" si="0">F48</f>
        <v>0</v>
      </c>
      <c r="G17" s="45">
        <f t="shared" si="0"/>
        <v>18.745000000000005</v>
      </c>
      <c r="H17" s="45">
        <f t="shared" si="0"/>
        <v>12.52708</v>
      </c>
      <c r="I17" s="45">
        <f t="shared" si="0"/>
        <v>0.02</v>
      </c>
      <c r="J17" s="45">
        <f t="shared" si="0"/>
        <v>4</v>
      </c>
      <c r="K17" s="15" t="s">
        <v>112</v>
      </c>
      <c r="L17" s="45">
        <f t="shared" si="0"/>
        <v>6.7143270749999999</v>
      </c>
      <c r="M17" s="45">
        <f t="shared" si="0"/>
        <v>0</v>
      </c>
      <c r="N17" s="45">
        <f t="shared" si="0"/>
        <v>12.864999999999998</v>
      </c>
      <c r="O17" s="45">
        <f t="shared" si="0"/>
        <v>6.802295</v>
      </c>
      <c r="P17" s="45">
        <f t="shared" si="0"/>
        <v>0.02</v>
      </c>
      <c r="Q17" s="45">
        <f t="shared" si="0"/>
        <v>3</v>
      </c>
      <c r="R17" s="166" t="s">
        <v>112</v>
      </c>
      <c r="S17" s="45">
        <f t="shared" si="0"/>
        <v>5.7408395499999996</v>
      </c>
      <c r="T17" s="45">
        <f t="shared" si="0"/>
        <v>0</v>
      </c>
      <c r="U17" s="45">
        <f t="shared" si="0"/>
        <v>2.6270000000000002</v>
      </c>
      <c r="V17" s="45">
        <f t="shared" si="0"/>
        <v>6.0412050000000006</v>
      </c>
      <c r="W17" s="45">
        <f t="shared" si="0"/>
        <v>0</v>
      </c>
      <c r="X17" s="45">
        <f t="shared" si="0"/>
        <v>2</v>
      </c>
      <c r="Y17" s="45" t="str">
        <f t="shared" si="0"/>
        <v>нд</v>
      </c>
      <c r="Z17" s="45">
        <f t="shared" si="0"/>
        <v>3.5692499999999998</v>
      </c>
      <c r="AA17" s="45">
        <f t="shared" si="0"/>
        <v>0</v>
      </c>
      <c r="AB17" s="45">
        <f t="shared" si="0"/>
        <v>1.0009999999999999</v>
      </c>
      <c r="AC17" s="45">
        <f t="shared" si="0"/>
        <v>3.4245199999999998</v>
      </c>
      <c r="AD17" s="45">
        <f t="shared" si="0"/>
        <v>0</v>
      </c>
      <c r="AE17" s="45">
        <f t="shared" si="0"/>
        <v>0</v>
      </c>
      <c r="AF17" s="45" t="str">
        <f t="shared" ref="AF17:AL17" si="1">AF48</f>
        <v>нд</v>
      </c>
      <c r="AG17" s="45">
        <f t="shared" si="1"/>
        <v>4.7911536999999997</v>
      </c>
      <c r="AH17" s="45">
        <f t="shared" si="1"/>
        <v>0</v>
      </c>
      <c r="AI17" s="45">
        <f t="shared" si="1"/>
        <v>1.5620000000000001</v>
      </c>
      <c r="AJ17" s="45">
        <f t="shared" si="1"/>
        <v>4.53491</v>
      </c>
      <c r="AK17" s="45">
        <f t="shared" si="1"/>
        <v>0</v>
      </c>
      <c r="AL17" s="45">
        <f t="shared" si="1"/>
        <v>0</v>
      </c>
      <c r="AM17" s="45" t="str">
        <f t="shared" ref="AM17:AS17" si="2">AM48</f>
        <v>нд</v>
      </c>
      <c r="AN17" s="45">
        <f t="shared" si="2"/>
        <v>3.5434795000000001</v>
      </c>
      <c r="AO17" s="45">
        <f t="shared" si="2"/>
        <v>0</v>
      </c>
      <c r="AP17" s="45">
        <f t="shared" si="2"/>
        <v>0.69000000000000006</v>
      </c>
      <c r="AQ17" s="45">
        <f t="shared" si="2"/>
        <v>3.3818999999999999</v>
      </c>
      <c r="AR17" s="45">
        <f t="shared" si="2"/>
        <v>0</v>
      </c>
      <c r="AS17" s="45">
        <f t="shared" si="2"/>
        <v>0</v>
      </c>
      <c r="AT17" s="23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</row>
    <row r="18" spans="1:58" ht="45" x14ac:dyDescent="0.25">
      <c r="A18" s="46" t="s">
        <v>56</v>
      </c>
      <c r="B18" s="7" t="s">
        <v>57</v>
      </c>
      <c r="C18" s="46" t="s">
        <v>113</v>
      </c>
      <c r="D18" s="47" t="s">
        <v>112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5" t="s">
        <v>112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66" t="s">
        <v>112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49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ht="30" x14ac:dyDescent="0.25">
      <c r="A19" s="46" t="s">
        <v>58</v>
      </c>
      <c r="B19" s="7" t="s">
        <v>59</v>
      </c>
      <c r="C19" s="46" t="s">
        <v>113</v>
      </c>
      <c r="D19" s="47" t="s">
        <v>112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5" t="s">
        <v>112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66" t="s">
        <v>112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49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</row>
    <row r="20" spans="1:58" ht="30" x14ac:dyDescent="0.25">
      <c r="A20" s="46" t="s">
        <v>60</v>
      </c>
      <c r="B20" s="7" t="s">
        <v>61</v>
      </c>
      <c r="C20" s="46" t="s">
        <v>113</v>
      </c>
      <c r="D20" s="47" t="s">
        <v>112</v>
      </c>
      <c r="E20" s="15">
        <f>E104</f>
        <v>0</v>
      </c>
      <c r="F20" s="15">
        <f t="shared" ref="F20:AE20" si="3">F104</f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 t="s">
        <v>112</v>
      </c>
      <c r="L20" s="15">
        <f t="shared" si="3"/>
        <v>0</v>
      </c>
      <c r="M20" s="15">
        <f t="shared" si="3"/>
        <v>0</v>
      </c>
      <c r="N20" s="15">
        <f t="shared" si="3"/>
        <v>0</v>
      </c>
      <c r="O20" s="15">
        <f t="shared" si="3"/>
        <v>0</v>
      </c>
      <c r="P20" s="15">
        <f t="shared" si="3"/>
        <v>0</v>
      </c>
      <c r="Q20" s="15">
        <f t="shared" si="3"/>
        <v>0</v>
      </c>
      <c r="R20" s="166" t="s">
        <v>112</v>
      </c>
      <c r="S20" s="15">
        <f t="shared" si="3"/>
        <v>0</v>
      </c>
      <c r="T20" s="15">
        <f t="shared" si="3"/>
        <v>0</v>
      </c>
      <c r="U20" s="15">
        <f t="shared" si="3"/>
        <v>0</v>
      </c>
      <c r="V20" s="15">
        <f t="shared" si="3"/>
        <v>0</v>
      </c>
      <c r="W20" s="15">
        <f t="shared" si="3"/>
        <v>0</v>
      </c>
      <c r="X20" s="15">
        <f t="shared" si="3"/>
        <v>0</v>
      </c>
      <c r="Y20" s="15">
        <f t="shared" si="3"/>
        <v>0</v>
      </c>
      <c r="Z20" s="15">
        <f t="shared" si="3"/>
        <v>0</v>
      </c>
      <c r="AA20" s="15">
        <f t="shared" si="3"/>
        <v>0</v>
      </c>
      <c r="AB20" s="15">
        <f t="shared" si="3"/>
        <v>0</v>
      </c>
      <c r="AC20" s="15">
        <f t="shared" si="3"/>
        <v>0</v>
      </c>
      <c r="AD20" s="15">
        <f t="shared" si="3"/>
        <v>0</v>
      </c>
      <c r="AE20" s="15">
        <f t="shared" si="3"/>
        <v>0</v>
      </c>
      <c r="AF20" s="15">
        <f t="shared" ref="AF20:AL20" si="4">AF104</f>
        <v>0</v>
      </c>
      <c r="AG20" s="15">
        <f t="shared" si="4"/>
        <v>0</v>
      </c>
      <c r="AH20" s="15">
        <f t="shared" si="4"/>
        <v>0</v>
      </c>
      <c r="AI20" s="15">
        <f t="shared" si="4"/>
        <v>0</v>
      </c>
      <c r="AJ20" s="15">
        <f t="shared" si="4"/>
        <v>0</v>
      </c>
      <c r="AK20" s="15">
        <f t="shared" si="4"/>
        <v>0</v>
      </c>
      <c r="AL20" s="15">
        <f t="shared" si="4"/>
        <v>0</v>
      </c>
      <c r="AM20" s="15">
        <f t="shared" ref="AM20:AS20" si="5">AM104</f>
        <v>0</v>
      </c>
      <c r="AN20" s="15">
        <f t="shared" si="5"/>
        <v>0</v>
      </c>
      <c r="AO20" s="15">
        <f t="shared" si="5"/>
        <v>0</v>
      </c>
      <c r="AP20" s="15">
        <f t="shared" si="5"/>
        <v>0</v>
      </c>
      <c r="AQ20" s="15">
        <f t="shared" si="5"/>
        <v>0</v>
      </c>
      <c r="AR20" s="15">
        <f t="shared" si="5"/>
        <v>0</v>
      </c>
      <c r="AS20" s="15">
        <f t="shared" si="5"/>
        <v>0</v>
      </c>
      <c r="AT20" s="5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ht="43.5" customHeight="1" x14ac:dyDescent="0.25">
      <c r="A21" s="46" t="s">
        <v>62</v>
      </c>
      <c r="B21" s="7" t="s">
        <v>63</v>
      </c>
      <c r="C21" s="46" t="s">
        <v>113</v>
      </c>
      <c r="D21" s="47" t="s">
        <v>112</v>
      </c>
      <c r="E21" s="15">
        <f>E105</f>
        <v>0</v>
      </c>
      <c r="F21" s="15">
        <f t="shared" ref="F21:AE21" si="6">F105</f>
        <v>0</v>
      </c>
      <c r="G21" s="15">
        <f t="shared" si="6"/>
        <v>0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 t="s">
        <v>112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15">
        <f t="shared" si="6"/>
        <v>0</v>
      </c>
      <c r="P21" s="15">
        <f t="shared" si="6"/>
        <v>0</v>
      </c>
      <c r="Q21" s="15">
        <f t="shared" si="6"/>
        <v>0</v>
      </c>
      <c r="R21" s="166" t="s">
        <v>112</v>
      </c>
      <c r="S21" s="15">
        <f t="shared" si="6"/>
        <v>0</v>
      </c>
      <c r="T21" s="15">
        <f t="shared" si="6"/>
        <v>0</v>
      </c>
      <c r="U21" s="15">
        <f t="shared" si="6"/>
        <v>0</v>
      </c>
      <c r="V21" s="15">
        <f t="shared" si="6"/>
        <v>0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ref="AF21:AL21" si="7">AF105</f>
        <v>0</v>
      </c>
      <c r="AG21" s="15">
        <f t="shared" si="7"/>
        <v>0</v>
      </c>
      <c r="AH21" s="15">
        <f t="shared" si="7"/>
        <v>0</v>
      </c>
      <c r="AI21" s="15">
        <f t="shared" si="7"/>
        <v>0</v>
      </c>
      <c r="AJ21" s="15">
        <f t="shared" si="7"/>
        <v>0</v>
      </c>
      <c r="AK21" s="15">
        <f t="shared" si="7"/>
        <v>0</v>
      </c>
      <c r="AL21" s="15">
        <f t="shared" si="7"/>
        <v>0</v>
      </c>
      <c r="AM21" s="15">
        <f t="shared" ref="AM21:AS21" si="8">AM105</f>
        <v>0</v>
      </c>
      <c r="AN21" s="15">
        <f t="shared" si="8"/>
        <v>0</v>
      </c>
      <c r="AO21" s="15">
        <f t="shared" si="8"/>
        <v>0</v>
      </c>
      <c r="AP21" s="15">
        <f t="shared" si="8"/>
        <v>0</v>
      </c>
      <c r="AQ21" s="15">
        <f t="shared" si="8"/>
        <v>0</v>
      </c>
      <c r="AR21" s="15">
        <f t="shared" si="8"/>
        <v>0</v>
      </c>
      <c r="AS21" s="15">
        <f t="shared" si="8"/>
        <v>0</v>
      </c>
      <c r="AT21" s="5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</row>
    <row r="22" spans="1:58" s="65" customFormat="1" ht="36" customHeight="1" x14ac:dyDescent="0.3">
      <c r="A22" s="235" t="s">
        <v>23</v>
      </c>
      <c r="B22" s="7" t="s">
        <v>51</v>
      </c>
      <c r="C22" s="46" t="s">
        <v>113</v>
      </c>
      <c r="D22" s="47" t="s">
        <v>112</v>
      </c>
      <c r="E22" s="15">
        <f t="shared" ref="E22:X22" si="9">E23+E48+E100+E103+E104+E105</f>
        <v>12.693028519999999</v>
      </c>
      <c r="F22" s="15">
        <f t="shared" si="9"/>
        <v>0</v>
      </c>
      <c r="G22" s="15">
        <f t="shared" si="9"/>
        <v>18.745000000000005</v>
      </c>
      <c r="H22" s="15">
        <f t="shared" si="9"/>
        <v>12.52708</v>
      </c>
      <c r="I22" s="15">
        <f t="shared" si="9"/>
        <v>0.02</v>
      </c>
      <c r="J22" s="15">
        <f t="shared" si="9"/>
        <v>4</v>
      </c>
      <c r="K22" s="15" t="s">
        <v>112</v>
      </c>
      <c r="L22" s="15">
        <f t="shared" si="9"/>
        <v>6.7143270749999999</v>
      </c>
      <c r="M22" s="15">
        <f t="shared" si="9"/>
        <v>0</v>
      </c>
      <c r="N22" s="15">
        <f t="shared" si="9"/>
        <v>12.864999999999998</v>
      </c>
      <c r="O22" s="15">
        <f t="shared" si="9"/>
        <v>6.802295</v>
      </c>
      <c r="P22" s="15">
        <f t="shared" si="9"/>
        <v>0.02</v>
      </c>
      <c r="Q22" s="15">
        <f t="shared" si="9"/>
        <v>3</v>
      </c>
      <c r="R22" s="166" t="s">
        <v>112</v>
      </c>
      <c r="S22" s="15">
        <f t="shared" si="9"/>
        <v>5.7408395499999996</v>
      </c>
      <c r="T22" s="15">
        <f t="shared" si="9"/>
        <v>0</v>
      </c>
      <c r="U22" s="15">
        <f t="shared" si="9"/>
        <v>2.6270000000000002</v>
      </c>
      <c r="V22" s="15">
        <f t="shared" si="9"/>
        <v>6.0412050000000006</v>
      </c>
      <c r="W22" s="15">
        <f t="shared" si="9"/>
        <v>0</v>
      </c>
      <c r="X22" s="15">
        <f t="shared" si="9"/>
        <v>2</v>
      </c>
      <c r="Y22" s="15" t="s">
        <v>112</v>
      </c>
      <c r="Z22" s="15">
        <f t="shared" ref="Z22:AE22" si="10">Z23+Z48+Z100+Z103+Z104+Z105</f>
        <v>3.5692499999999998</v>
      </c>
      <c r="AA22" s="15">
        <f t="shared" si="10"/>
        <v>0</v>
      </c>
      <c r="AB22" s="15">
        <f t="shared" si="10"/>
        <v>1.0009999999999999</v>
      </c>
      <c r="AC22" s="15">
        <f t="shared" si="10"/>
        <v>3.4245199999999998</v>
      </c>
      <c r="AD22" s="15">
        <f t="shared" si="10"/>
        <v>0</v>
      </c>
      <c r="AE22" s="15">
        <f t="shared" si="10"/>
        <v>0</v>
      </c>
      <c r="AF22" s="15" t="s">
        <v>112</v>
      </c>
      <c r="AG22" s="15">
        <f t="shared" ref="AG22:AL22" si="11">AG23+AG48+AG100+AG103+AG104+AG105</f>
        <v>4.7911536999999997</v>
      </c>
      <c r="AH22" s="15">
        <f t="shared" si="11"/>
        <v>0</v>
      </c>
      <c r="AI22" s="15">
        <f t="shared" si="11"/>
        <v>1.5620000000000001</v>
      </c>
      <c r="AJ22" s="15">
        <f t="shared" si="11"/>
        <v>4.53491</v>
      </c>
      <c r="AK22" s="15">
        <f t="shared" si="11"/>
        <v>0</v>
      </c>
      <c r="AL22" s="15">
        <f t="shared" si="11"/>
        <v>0</v>
      </c>
      <c r="AM22" s="15" t="s">
        <v>112</v>
      </c>
      <c r="AN22" s="15">
        <f t="shared" ref="AN22:AS22" si="12">AN23+AN48+AN100+AN103+AN104+AN105</f>
        <v>3.5434795000000001</v>
      </c>
      <c r="AO22" s="15">
        <f t="shared" si="12"/>
        <v>0</v>
      </c>
      <c r="AP22" s="15">
        <f t="shared" si="12"/>
        <v>0.69000000000000006</v>
      </c>
      <c r="AQ22" s="15">
        <f t="shared" si="12"/>
        <v>3.3818999999999999</v>
      </c>
      <c r="AR22" s="15">
        <f t="shared" si="12"/>
        <v>0</v>
      </c>
      <c r="AS22" s="15">
        <f t="shared" si="12"/>
        <v>0</v>
      </c>
      <c r="AT22" s="51"/>
    </row>
    <row r="23" spans="1:58" ht="32.25" customHeight="1" x14ac:dyDescent="0.25">
      <c r="A23" s="46" t="s">
        <v>0</v>
      </c>
      <c r="B23" s="7" t="s">
        <v>64</v>
      </c>
      <c r="C23" s="46" t="s">
        <v>113</v>
      </c>
      <c r="D23" s="47" t="s">
        <v>112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 t="s">
        <v>112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66" t="s">
        <v>112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 t="s">
        <v>112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 t="s">
        <v>112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 t="s">
        <v>112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5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ht="30" x14ac:dyDescent="0.25">
      <c r="A24" s="46" t="s">
        <v>1</v>
      </c>
      <c r="B24" s="7" t="s">
        <v>65</v>
      </c>
      <c r="C24" s="46" t="s">
        <v>113</v>
      </c>
      <c r="D24" s="47" t="s">
        <v>112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 t="s">
        <v>112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66" t="s">
        <v>112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 t="s">
        <v>112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 t="s">
        <v>112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 t="s">
        <v>112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5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ht="45" x14ac:dyDescent="0.25">
      <c r="A25" s="46" t="s">
        <v>34</v>
      </c>
      <c r="B25" s="7" t="s">
        <v>66</v>
      </c>
      <c r="C25" s="46" t="s">
        <v>113</v>
      </c>
      <c r="D25" s="47" t="s">
        <v>112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 t="s">
        <v>112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66" t="s">
        <v>112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 t="s">
        <v>112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 t="s">
        <v>112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 t="s">
        <v>112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5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ht="45" x14ac:dyDescent="0.25">
      <c r="A26" s="46" t="s">
        <v>33</v>
      </c>
      <c r="B26" s="7" t="s">
        <v>67</v>
      </c>
      <c r="C26" s="46" t="s">
        <v>113</v>
      </c>
      <c r="D26" s="47" t="s">
        <v>112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 t="s">
        <v>112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66" t="s">
        <v>112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 t="s">
        <v>112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 t="s">
        <v>112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 t="s">
        <v>112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5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ht="30" x14ac:dyDescent="0.25">
      <c r="A27" s="46" t="s">
        <v>28</v>
      </c>
      <c r="B27" s="7" t="s">
        <v>68</v>
      </c>
      <c r="C27" s="46" t="s">
        <v>113</v>
      </c>
      <c r="D27" s="47" t="s">
        <v>112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 t="s">
        <v>112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6" t="s">
        <v>112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 t="s">
        <v>112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 t="s">
        <v>112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 t="s">
        <v>112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5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ht="30" x14ac:dyDescent="0.25">
      <c r="A28" s="46" t="s">
        <v>2</v>
      </c>
      <c r="B28" s="7" t="s">
        <v>70</v>
      </c>
      <c r="C28" s="46" t="s">
        <v>113</v>
      </c>
      <c r="D28" s="47" t="s">
        <v>112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 t="s">
        <v>112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66" t="s">
        <v>112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 t="s">
        <v>112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 t="s">
        <v>112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 t="s">
        <v>112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5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</row>
    <row r="29" spans="1:58" ht="45" x14ac:dyDescent="0.25">
      <c r="A29" s="46" t="s">
        <v>32</v>
      </c>
      <c r="B29" s="7" t="s">
        <v>71</v>
      </c>
      <c r="C29" s="46" t="s">
        <v>113</v>
      </c>
      <c r="D29" s="47" t="s">
        <v>112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 t="s">
        <v>112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66" t="s">
        <v>112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 t="s">
        <v>112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 t="s">
        <v>112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 t="s">
        <v>112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5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</row>
    <row r="30" spans="1:58" ht="30" x14ac:dyDescent="0.25">
      <c r="A30" s="46" t="s">
        <v>69</v>
      </c>
      <c r="B30" s="7" t="s">
        <v>72</v>
      </c>
      <c r="C30" s="46" t="s">
        <v>113</v>
      </c>
      <c r="D30" s="47" t="s">
        <v>112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 t="s">
        <v>112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66" t="s">
        <v>112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 t="s">
        <v>112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 t="s">
        <v>112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 t="s">
        <v>112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5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</row>
    <row r="31" spans="1:58" ht="30" x14ac:dyDescent="0.25">
      <c r="A31" s="46" t="s">
        <v>3</v>
      </c>
      <c r="B31" s="7" t="s">
        <v>73</v>
      </c>
      <c r="C31" s="46" t="s">
        <v>113</v>
      </c>
      <c r="D31" s="47" t="s">
        <v>112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 t="s">
        <v>112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66" t="s">
        <v>112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 t="s">
        <v>112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 t="s">
        <v>112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 t="s">
        <v>112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5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</row>
    <row r="32" spans="1:58" ht="30" x14ac:dyDescent="0.25">
      <c r="A32" s="46" t="s">
        <v>19</v>
      </c>
      <c r="B32" s="7" t="s">
        <v>73</v>
      </c>
      <c r="C32" s="46" t="s">
        <v>113</v>
      </c>
      <c r="D32" s="47" t="s">
        <v>112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 t="s">
        <v>112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66" t="s">
        <v>112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 t="s">
        <v>112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 t="s">
        <v>112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 t="s">
        <v>112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5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1:58" ht="60" x14ac:dyDescent="0.25">
      <c r="A33" s="46" t="s">
        <v>20</v>
      </c>
      <c r="B33" s="7" t="s">
        <v>74</v>
      </c>
      <c r="C33" s="46" t="s">
        <v>113</v>
      </c>
      <c r="D33" s="47" t="s">
        <v>112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 t="s">
        <v>112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66" t="s">
        <v>112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 t="s">
        <v>112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 t="s">
        <v>112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 t="s">
        <v>112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5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1:58" ht="60" x14ac:dyDescent="0.25">
      <c r="A34" s="46" t="s">
        <v>20</v>
      </c>
      <c r="B34" s="7" t="s">
        <v>75</v>
      </c>
      <c r="C34" s="46" t="s">
        <v>113</v>
      </c>
      <c r="D34" s="47" t="s">
        <v>112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 t="s">
        <v>112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66" t="s">
        <v>112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 t="s">
        <v>112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 t="s">
        <v>112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 t="s">
        <v>112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5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1:58" ht="60" x14ac:dyDescent="0.25">
      <c r="A35" s="46" t="s">
        <v>20</v>
      </c>
      <c r="B35" s="7" t="s">
        <v>76</v>
      </c>
      <c r="C35" s="46" t="s">
        <v>113</v>
      </c>
      <c r="D35" s="47" t="s">
        <v>112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 t="s">
        <v>112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6" t="s">
        <v>112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 t="s">
        <v>112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 t="s">
        <v>112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 t="s">
        <v>112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5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1:58" ht="60" x14ac:dyDescent="0.25">
      <c r="A36" s="46" t="s">
        <v>114</v>
      </c>
      <c r="B36" s="7" t="s">
        <v>74</v>
      </c>
      <c r="C36" s="46" t="s">
        <v>113</v>
      </c>
      <c r="D36" s="47" t="s">
        <v>112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 t="s">
        <v>112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66" t="s">
        <v>112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 t="s">
        <v>112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 t="s">
        <v>112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 t="s">
        <v>112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5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1:58" ht="60" x14ac:dyDescent="0.25">
      <c r="A37" s="46" t="s">
        <v>114</v>
      </c>
      <c r="B37" s="7" t="s">
        <v>75</v>
      </c>
      <c r="C37" s="46" t="s">
        <v>113</v>
      </c>
      <c r="D37" s="47" t="s">
        <v>112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 t="s">
        <v>112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66" t="s">
        <v>112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 t="s">
        <v>112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 t="s">
        <v>112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 t="s">
        <v>112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5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1:58" ht="60" x14ac:dyDescent="0.25">
      <c r="A38" s="46" t="s">
        <v>114</v>
      </c>
      <c r="B38" s="7" t="s">
        <v>76</v>
      </c>
      <c r="C38" s="46" t="s">
        <v>113</v>
      </c>
      <c r="D38" s="47" t="s">
        <v>112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 t="s">
        <v>112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66" t="s">
        <v>112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 t="s">
        <v>112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 t="s">
        <v>112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 t="s">
        <v>112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5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1:58" ht="60" x14ac:dyDescent="0.25">
      <c r="A39" s="46" t="s">
        <v>115</v>
      </c>
      <c r="B39" s="7" t="s">
        <v>74</v>
      </c>
      <c r="C39" s="46" t="s">
        <v>113</v>
      </c>
      <c r="D39" s="47" t="s">
        <v>112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 t="s">
        <v>112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6" t="s">
        <v>112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 t="s">
        <v>112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 t="s">
        <v>112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 t="s">
        <v>112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5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ht="60" x14ac:dyDescent="0.25">
      <c r="A40" s="46" t="s">
        <v>115</v>
      </c>
      <c r="B40" s="7" t="s">
        <v>75</v>
      </c>
      <c r="C40" s="46" t="s">
        <v>113</v>
      </c>
      <c r="D40" s="47" t="s">
        <v>112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 t="s">
        <v>112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6" t="s">
        <v>112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 t="s">
        <v>112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 t="s">
        <v>112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 t="s">
        <v>112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5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</row>
    <row r="41" spans="1:58" ht="60" x14ac:dyDescent="0.25">
      <c r="A41" s="46" t="s">
        <v>115</v>
      </c>
      <c r="B41" s="7" t="s">
        <v>76</v>
      </c>
      <c r="C41" s="46" t="s">
        <v>113</v>
      </c>
      <c r="D41" s="47" t="s">
        <v>112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 t="s">
        <v>112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66" t="s">
        <v>112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 t="s">
        <v>112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 t="s">
        <v>112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 t="s">
        <v>112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5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</row>
    <row r="42" spans="1:58" ht="60" x14ac:dyDescent="0.25">
      <c r="A42" s="46" t="s">
        <v>116</v>
      </c>
      <c r="B42" s="7" t="s">
        <v>74</v>
      </c>
      <c r="C42" s="46" t="s">
        <v>113</v>
      </c>
      <c r="D42" s="47" t="s">
        <v>112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 t="s">
        <v>112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66" t="s">
        <v>112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 t="s">
        <v>112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 t="s">
        <v>112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 t="s">
        <v>112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5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</row>
    <row r="43" spans="1:58" ht="60" x14ac:dyDescent="0.25">
      <c r="A43" s="46" t="s">
        <v>116</v>
      </c>
      <c r="B43" s="7" t="s">
        <v>75</v>
      </c>
      <c r="C43" s="46" t="s">
        <v>113</v>
      </c>
      <c r="D43" s="47" t="s">
        <v>112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 t="s">
        <v>112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66" t="s">
        <v>112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 t="s">
        <v>112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 t="s">
        <v>112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 t="s">
        <v>112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5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</row>
    <row r="44" spans="1:58" ht="60" x14ac:dyDescent="0.25">
      <c r="A44" s="46" t="s">
        <v>116</v>
      </c>
      <c r="B44" s="7" t="s">
        <v>76</v>
      </c>
      <c r="C44" s="46" t="s">
        <v>113</v>
      </c>
      <c r="D44" s="47" t="s">
        <v>112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 t="s">
        <v>112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66" t="s">
        <v>112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 t="s">
        <v>112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 t="s">
        <v>112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 t="s">
        <v>112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5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</row>
    <row r="45" spans="1:58" ht="60" x14ac:dyDescent="0.25">
      <c r="A45" s="46" t="s">
        <v>4</v>
      </c>
      <c r="B45" s="7" t="s">
        <v>77</v>
      </c>
      <c r="C45" s="46" t="s">
        <v>113</v>
      </c>
      <c r="D45" s="47" t="s">
        <v>112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 t="s">
        <v>112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66" t="s">
        <v>112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 t="s">
        <v>112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 t="s">
        <v>112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 t="s">
        <v>112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5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</row>
    <row r="46" spans="1:58" ht="45" x14ac:dyDescent="0.25">
      <c r="A46" s="46" t="s">
        <v>31</v>
      </c>
      <c r="B46" s="7" t="s">
        <v>78</v>
      </c>
      <c r="C46" s="46" t="s">
        <v>113</v>
      </c>
      <c r="D46" s="47" t="s">
        <v>112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 t="s">
        <v>112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66" t="s">
        <v>112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 t="s">
        <v>112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 t="s">
        <v>112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 t="s">
        <v>112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5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</row>
    <row r="47" spans="1:58" ht="45" x14ac:dyDescent="0.25">
      <c r="A47" s="46" t="s">
        <v>30</v>
      </c>
      <c r="B47" s="7" t="s">
        <v>79</v>
      </c>
      <c r="C47" s="46" t="s">
        <v>113</v>
      </c>
      <c r="D47" s="47" t="s">
        <v>112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 t="s">
        <v>112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66" t="s">
        <v>112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 t="s">
        <v>112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 t="s">
        <v>112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 t="s">
        <v>112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5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</row>
    <row r="48" spans="1:58" ht="30" x14ac:dyDescent="0.25">
      <c r="A48" s="46" t="s">
        <v>5</v>
      </c>
      <c r="B48" s="7" t="s">
        <v>80</v>
      </c>
      <c r="C48" s="46" t="s">
        <v>113</v>
      </c>
      <c r="D48" s="47" t="s">
        <v>112</v>
      </c>
      <c r="E48" s="15">
        <f>E49</f>
        <v>12.693028519999999</v>
      </c>
      <c r="F48" s="15">
        <f t="shared" ref="F48:AS48" si="13">F49</f>
        <v>0</v>
      </c>
      <c r="G48" s="15">
        <f t="shared" si="13"/>
        <v>18.745000000000005</v>
      </c>
      <c r="H48" s="15">
        <f t="shared" si="13"/>
        <v>12.52708</v>
      </c>
      <c r="I48" s="15">
        <f t="shared" si="13"/>
        <v>0.02</v>
      </c>
      <c r="J48" s="15">
        <f t="shared" si="13"/>
        <v>4</v>
      </c>
      <c r="K48" s="15" t="s">
        <v>112</v>
      </c>
      <c r="L48" s="15">
        <f t="shared" si="13"/>
        <v>6.7143270749999999</v>
      </c>
      <c r="M48" s="15">
        <f t="shared" si="13"/>
        <v>0</v>
      </c>
      <c r="N48" s="15">
        <f t="shared" si="13"/>
        <v>12.864999999999998</v>
      </c>
      <c r="O48" s="15">
        <f t="shared" si="13"/>
        <v>6.802295</v>
      </c>
      <c r="P48" s="15">
        <f t="shared" si="13"/>
        <v>0.02</v>
      </c>
      <c r="Q48" s="15">
        <f t="shared" si="13"/>
        <v>3</v>
      </c>
      <c r="R48" s="166" t="s">
        <v>112</v>
      </c>
      <c r="S48" s="15">
        <f t="shared" si="13"/>
        <v>5.7408395499999996</v>
      </c>
      <c r="T48" s="15">
        <f t="shared" si="13"/>
        <v>0</v>
      </c>
      <c r="U48" s="15">
        <f t="shared" si="13"/>
        <v>2.6270000000000002</v>
      </c>
      <c r="V48" s="15">
        <f t="shared" si="13"/>
        <v>6.0412050000000006</v>
      </c>
      <c r="W48" s="15">
        <f t="shared" si="13"/>
        <v>0</v>
      </c>
      <c r="X48" s="15">
        <f t="shared" si="13"/>
        <v>2</v>
      </c>
      <c r="Y48" s="15" t="s">
        <v>112</v>
      </c>
      <c r="Z48" s="15">
        <f t="shared" si="13"/>
        <v>3.5692499999999998</v>
      </c>
      <c r="AA48" s="15">
        <f t="shared" si="13"/>
        <v>0</v>
      </c>
      <c r="AB48" s="15">
        <f t="shared" si="13"/>
        <v>1.0009999999999999</v>
      </c>
      <c r="AC48" s="15">
        <f t="shared" si="13"/>
        <v>3.4245199999999998</v>
      </c>
      <c r="AD48" s="15">
        <f t="shared" si="13"/>
        <v>0</v>
      </c>
      <c r="AE48" s="15">
        <f t="shared" si="13"/>
        <v>0</v>
      </c>
      <c r="AF48" s="15" t="s">
        <v>112</v>
      </c>
      <c r="AG48" s="15">
        <f t="shared" si="13"/>
        <v>4.7911536999999997</v>
      </c>
      <c r="AH48" s="15">
        <f t="shared" si="13"/>
        <v>0</v>
      </c>
      <c r="AI48" s="15">
        <f t="shared" si="13"/>
        <v>1.5620000000000001</v>
      </c>
      <c r="AJ48" s="15">
        <f t="shared" si="13"/>
        <v>4.53491</v>
      </c>
      <c r="AK48" s="15">
        <f t="shared" si="13"/>
        <v>0</v>
      </c>
      <c r="AL48" s="15">
        <f t="shared" si="13"/>
        <v>0</v>
      </c>
      <c r="AM48" s="15" t="s">
        <v>112</v>
      </c>
      <c r="AN48" s="15">
        <f t="shared" si="13"/>
        <v>3.5434795000000001</v>
      </c>
      <c r="AO48" s="15">
        <f t="shared" si="13"/>
        <v>0</v>
      </c>
      <c r="AP48" s="15">
        <f t="shared" si="13"/>
        <v>0.69000000000000006</v>
      </c>
      <c r="AQ48" s="15">
        <f t="shared" si="13"/>
        <v>3.3818999999999999</v>
      </c>
      <c r="AR48" s="15">
        <f t="shared" si="13"/>
        <v>0</v>
      </c>
      <c r="AS48" s="15">
        <f t="shared" si="13"/>
        <v>0</v>
      </c>
      <c r="AT48" s="5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</row>
    <row r="49" spans="1:58" ht="45" x14ac:dyDescent="0.25">
      <c r="A49" s="46" t="s">
        <v>6</v>
      </c>
      <c r="B49" s="7" t="s">
        <v>81</v>
      </c>
      <c r="C49" s="46" t="s">
        <v>113</v>
      </c>
      <c r="D49" s="47" t="s">
        <v>112</v>
      </c>
      <c r="E49" s="15">
        <f t="shared" ref="E49:X49" si="14">E50+E83</f>
        <v>12.693028519999999</v>
      </c>
      <c r="F49" s="15">
        <f t="shared" si="14"/>
        <v>0</v>
      </c>
      <c r="G49" s="15">
        <f t="shared" si="14"/>
        <v>18.745000000000005</v>
      </c>
      <c r="H49" s="15">
        <f t="shared" si="14"/>
        <v>12.52708</v>
      </c>
      <c r="I49" s="15">
        <f t="shared" si="14"/>
        <v>0.02</v>
      </c>
      <c r="J49" s="15">
        <f t="shared" si="14"/>
        <v>4</v>
      </c>
      <c r="K49" s="15" t="s">
        <v>112</v>
      </c>
      <c r="L49" s="15">
        <f t="shared" si="14"/>
        <v>6.7143270749999999</v>
      </c>
      <c r="M49" s="15">
        <f t="shared" si="14"/>
        <v>0</v>
      </c>
      <c r="N49" s="15">
        <f t="shared" si="14"/>
        <v>12.864999999999998</v>
      </c>
      <c r="O49" s="15">
        <f t="shared" si="14"/>
        <v>6.802295</v>
      </c>
      <c r="P49" s="15">
        <f t="shared" si="14"/>
        <v>0.02</v>
      </c>
      <c r="Q49" s="15">
        <f t="shared" si="14"/>
        <v>3</v>
      </c>
      <c r="R49" s="166" t="s">
        <v>112</v>
      </c>
      <c r="S49" s="15">
        <f t="shared" si="14"/>
        <v>5.7408395499999996</v>
      </c>
      <c r="T49" s="15">
        <f t="shared" si="14"/>
        <v>0</v>
      </c>
      <c r="U49" s="15">
        <f t="shared" si="14"/>
        <v>2.6270000000000002</v>
      </c>
      <c r="V49" s="15">
        <f t="shared" si="14"/>
        <v>6.0412050000000006</v>
      </c>
      <c r="W49" s="15">
        <f t="shared" si="14"/>
        <v>0</v>
      </c>
      <c r="X49" s="15">
        <f t="shared" si="14"/>
        <v>2</v>
      </c>
      <c r="Y49" s="15" t="s">
        <v>112</v>
      </c>
      <c r="Z49" s="15">
        <f t="shared" ref="Z49:AE49" si="15">Z50+Z83</f>
        <v>3.5692499999999998</v>
      </c>
      <c r="AA49" s="15">
        <f t="shared" si="15"/>
        <v>0</v>
      </c>
      <c r="AB49" s="15">
        <f t="shared" si="15"/>
        <v>1.0009999999999999</v>
      </c>
      <c r="AC49" s="15">
        <f t="shared" si="15"/>
        <v>3.4245199999999998</v>
      </c>
      <c r="AD49" s="15">
        <f t="shared" si="15"/>
        <v>0</v>
      </c>
      <c r="AE49" s="15">
        <f t="shared" si="15"/>
        <v>0</v>
      </c>
      <c r="AF49" s="15" t="s">
        <v>112</v>
      </c>
      <c r="AG49" s="15">
        <f t="shared" ref="AG49:AL49" si="16">AG50+AG83</f>
        <v>4.7911536999999997</v>
      </c>
      <c r="AH49" s="15">
        <f t="shared" si="16"/>
        <v>0</v>
      </c>
      <c r="AI49" s="15">
        <f t="shared" si="16"/>
        <v>1.5620000000000001</v>
      </c>
      <c r="AJ49" s="15">
        <f t="shared" si="16"/>
        <v>4.53491</v>
      </c>
      <c r="AK49" s="15">
        <f t="shared" si="16"/>
        <v>0</v>
      </c>
      <c r="AL49" s="15">
        <f t="shared" si="16"/>
        <v>0</v>
      </c>
      <c r="AM49" s="15" t="s">
        <v>112</v>
      </c>
      <c r="AN49" s="15">
        <f t="shared" ref="AN49:AS49" si="17">AN50+AN83</f>
        <v>3.5434795000000001</v>
      </c>
      <c r="AO49" s="15">
        <f t="shared" si="17"/>
        <v>0</v>
      </c>
      <c r="AP49" s="15">
        <f t="shared" si="17"/>
        <v>0.69000000000000006</v>
      </c>
      <c r="AQ49" s="15">
        <f t="shared" si="17"/>
        <v>3.3818999999999999</v>
      </c>
      <c r="AR49" s="15">
        <f t="shared" si="17"/>
        <v>0</v>
      </c>
      <c r="AS49" s="15">
        <f t="shared" si="17"/>
        <v>0</v>
      </c>
      <c r="AT49" s="5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</row>
    <row r="50" spans="1:58" ht="30" x14ac:dyDescent="0.25">
      <c r="A50" s="46" t="s">
        <v>21</v>
      </c>
      <c r="B50" s="7" t="s">
        <v>82</v>
      </c>
      <c r="C50" s="46" t="s">
        <v>113</v>
      </c>
      <c r="D50" s="15" t="s">
        <v>112</v>
      </c>
      <c r="E50" s="15">
        <f>SUM(E51:E82)</f>
        <v>12.693028519999999</v>
      </c>
      <c r="F50" s="15">
        <f t="shared" ref="F50:AS50" si="18">SUM(F51:F82)</f>
        <v>0</v>
      </c>
      <c r="G50" s="15">
        <f t="shared" si="18"/>
        <v>18.745000000000005</v>
      </c>
      <c r="H50" s="15">
        <f t="shared" si="18"/>
        <v>12.52708</v>
      </c>
      <c r="I50" s="15">
        <f t="shared" si="18"/>
        <v>0.02</v>
      </c>
      <c r="J50" s="15">
        <f t="shared" si="18"/>
        <v>4</v>
      </c>
      <c r="K50" s="15" t="s">
        <v>112</v>
      </c>
      <c r="L50" s="15">
        <f t="shared" si="18"/>
        <v>5.5047270749999999</v>
      </c>
      <c r="M50" s="15">
        <f t="shared" si="18"/>
        <v>0</v>
      </c>
      <c r="N50" s="15">
        <f t="shared" si="18"/>
        <v>12.864999999999998</v>
      </c>
      <c r="O50" s="15">
        <f t="shared" si="18"/>
        <v>5.5422950000000002</v>
      </c>
      <c r="P50" s="15">
        <f t="shared" si="18"/>
        <v>0.02</v>
      </c>
      <c r="Q50" s="15">
        <f t="shared" si="18"/>
        <v>2</v>
      </c>
      <c r="R50" s="166" t="s">
        <v>112</v>
      </c>
      <c r="S50" s="15">
        <f t="shared" si="18"/>
        <v>5.7408395499999996</v>
      </c>
      <c r="T50" s="15">
        <f t="shared" si="18"/>
        <v>0</v>
      </c>
      <c r="U50" s="15">
        <f t="shared" si="18"/>
        <v>2.6270000000000002</v>
      </c>
      <c r="V50" s="15">
        <f t="shared" si="18"/>
        <v>6.0412050000000006</v>
      </c>
      <c r="W50" s="15">
        <f t="shared" si="18"/>
        <v>0</v>
      </c>
      <c r="X50" s="15">
        <f t="shared" si="18"/>
        <v>2</v>
      </c>
      <c r="Y50" s="15" t="s">
        <v>112</v>
      </c>
      <c r="Z50" s="15">
        <f t="shared" si="18"/>
        <v>3.5692499999999998</v>
      </c>
      <c r="AA50" s="15">
        <f t="shared" si="18"/>
        <v>0</v>
      </c>
      <c r="AB50" s="15">
        <f t="shared" si="18"/>
        <v>1.0009999999999999</v>
      </c>
      <c r="AC50" s="15">
        <f t="shared" si="18"/>
        <v>3.4245199999999998</v>
      </c>
      <c r="AD50" s="15">
        <f t="shared" si="18"/>
        <v>0</v>
      </c>
      <c r="AE50" s="15">
        <f t="shared" si="18"/>
        <v>0</v>
      </c>
      <c r="AF50" s="15" t="s">
        <v>112</v>
      </c>
      <c r="AG50" s="15">
        <f t="shared" si="18"/>
        <v>4.7911536999999997</v>
      </c>
      <c r="AH50" s="15">
        <f t="shared" si="18"/>
        <v>0</v>
      </c>
      <c r="AI50" s="15">
        <f t="shared" si="18"/>
        <v>1.5620000000000001</v>
      </c>
      <c r="AJ50" s="15">
        <f t="shared" si="18"/>
        <v>4.53491</v>
      </c>
      <c r="AK50" s="15">
        <f t="shared" si="18"/>
        <v>0</v>
      </c>
      <c r="AL50" s="15">
        <f t="shared" si="18"/>
        <v>0</v>
      </c>
      <c r="AM50" s="15" t="s">
        <v>112</v>
      </c>
      <c r="AN50" s="15">
        <f t="shared" si="18"/>
        <v>3.5434795000000001</v>
      </c>
      <c r="AO50" s="15">
        <f t="shared" si="18"/>
        <v>0</v>
      </c>
      <c r="AP50" s="15">
        <f t="shared" si="18"/>
        <v>0.69000000000000006</v>
      </c>
      <c r="AQ50" s="15">
        <f t="shared" si="18"/>
        <v>3.3818999999999999</v>
      </c>
      <c r="AR50" s="15">
        <f t="shared" si="18"/>
        <v>0</v>
      </c>
      <c r="AS50" s="15">
        <f t="shared" si="18"/>
        <v>0</v>
      </c>
      <c r="AT50" s="5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</row>
    <row r="51" spans="1:58" ht="37.5" x14ac:dyDescent="0.25">
      <c r="A51" s="236" t="s">
        <v>21</v>
      </c>
      <c r="B51" s="42" t="s">
        <v>567</v>
      </c>
      <c r="C51" s="237" t="s">
        <v>503</v>
      </c>
      <c r="D51" s="237" t="s">
        <v>112</v>
      </c>
      <c r="E51" s="48">
        <v>0.17</v>
      </c>
      <c r="F51" s="48">
        <v>0</v>
      </c>
      <c r="G51" s="202">
        <v>0.7</v>
      </c>
      <c r="H51" s="48">
        <v>0.16</v>
      </c>
      <c r="I51" s="48">
        <v>0.02</v>
      </c>
      <c r="J51" s="48">
        <v>1</v>
      </c>
      <c r="K51" s="237" t="s">
        <v>112</v>
      </c>
      <c r="L51" s="48">
        <v>0.7</v>
      </c>
      <c r="M51" s="201">
        <v>0</v>
      </c>
      <c r="N51" s="201">
        <f t="shared" ref="N51:N60" si="19">G51</f>
        <v>0.7</v>
      </c>
      <c r="O51" s="48">
        <v>0.68</v>
      </c>
      <c r="P51" s="166">
        <v>0.02</v>
      </c>
      <c r="Q51" s="166">
        <v>1</v>
      </c>
      <c r="R51" s="166" t="s">
        <v>112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166" t="s">
        <v>112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166" t="s">
        <v>112</v>
      </c>
      <c r="AG51" s="201">
        <v>0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166" t="s">
        <v>112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34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</row>
    <row r="52" spans="1:58" ht="56.25" x14ac:dyDescent="0.25">
      <c r="A52" s="236" t="s">
        <v>22</v>
      </c>
      <c r="B52" s="83" t="s">
        <v>568</v>
      </c>
      <c r="C52" s="237" t="s">
        <v>504</v>
      </c>
      <c r="D52" s="237" t="s">
        <v>112</v>
      </c>
      <c r="E52" s="48">
        <v>0.15914</v>
      </c>
      <c r="F52" s="48">
        <v>0</v>
      </c>
      <c r="G52" s="201">
        <f>0.065+0.3</f>
        <v>0.36499999999999999</v>
      </c>
      <c r="H52" s="48">
        <v>0.14799999999999999</v>
      </c>
      <c r="I52" s="48">
        <v>0</v>
      </c>
      <c r="J52" s="48">
        <v>0</v>
      </c>
      <c r="K52" s="237" t="s">
        <v>112</v>
      </c>
      <c r="L52" s="202">
        <v>0.27</v>
      </c>
      <c r="M52" s="201">
        <v>0</v>
      </c>
      <c r="N52" s="201">
        <f t="shared" si="19"/>
        <v>0.36499999999999999</v>
      </c>
      <c r="O52" s="202">
        <v>0.248</v>
      </c>
      <c r="P52" s="201">
        <v>0</v>
      </c>
      <c r="Q52" s="201">
        <v>0</v>
      </c>
      <c r="R52" s="166" t="s">
        <v>112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166" t="s">
        <v>112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166" t="s">
        <v>112</v>
      </c>
      <c r="AG52" s="201">
        <v>0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166" t="s">
        <v>112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34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</row>
    <row r="53" spans="1:58" ht="56.25" x14ac:dyDescent="0.25">
      <c r="A53" s="236" t="s">
        <v>353</v>
      </c>
      <c r="B53" s="85" t="s">
        <v>570</v>
      </c>
      <c r="C53" s="237" t="s">
        <v>505</v>
      </c>
      <c r="D53" s="237" t="s">
        <v>112</v>
      </c>
      <c r="E53" s="48">
        <v>0.75600000000000001</v>
      </c>
      <c r="F53" s="48">
        <v>0</v>
      </c>
      <c r="G53" s="238">
        <f>0.6+1.803</f>
        <v>2.403</v>
      </c>
      <c r="H53" s="48">
        <v>0.70299999999999996</v>
      </c>
      <c r="I53" s="48">
        <v>0</v>
      </c>
      <c r="J53" s="48">
        <v>0</v>
      </c>
      <c r="K53" s="237" t="s">
        <v>112</v>
      </c>
      <c r="L53" s="239">
        <v>0.88871</v>
      </c>
      <c r="M53" s="201">
        <v>0</v>
      </c>
      <c r="N53" s="201">
        <f t="shared" si="19"/>
        <v>2.403</v>
      </c>
      <c r="O53" s="239">
        <v>0.82650000000000001</v>
      </c>
      <c r="P53" s="201">
        <v>0</v>
      </c>
      <c r="Q53" s="202">
        <v>0</v>
      </c>
      <c r="R53" s="166" t="s">
        <v>112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166" t="s">
        <v>112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166" t="s">
        <v>112</v>
      </c>
      <c r="AG53" s="201">
        <v>0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166" t="s">
        <v>112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34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</row>
    <row r="54" spans="1:58" ht="56.25" x14ac:dyDescent="0.25">
      <c r="A54" s="236" t="s">
        <v>355</v>
      </c>
      <c r="B54" s="85" t="s">
        <v>571</v>
      </c>
      <c r="C54" s="237" t="s">
        <v>507</v>
      </c>
      <c r="D54" s="237" t="s">
        <v>112</v>
      </c>
      <c r="E54" s="48">
        <v>3.7499999999999999E-2</v>
      </c>
      <c r="F54" s="48">
        <v>0</v>
      </c>
      <c r="G54" s="238">
        <f>0.005+4.5</f>
        <v>4.5049999999999999</v>
      </c>
      <c r="H54" s="48">
        <v>3.5999999999999997E-2</v>
      </c>
      <c r="I54" s="48">
        <v>0</v>
      </c>
      <c r="J54" s="48">
        <v>1</v>
      </c>
      <c r="K54" s="237" t="s">
        <v>112</v>
      </c>
      <c r="L54" s="239">
        <v>5.2083999999999998E-2</v>
      </c>
      <c r="M54" s="201">
        <v>0</v>
      </c>
      <c r="N54" s="201">
        <f t="shared" si="19"/>
        <v>4.5049999999999999</v>
      </c>
      <c r="O54" s="239">
        <v>0.05</v>
      </c>
      <c r="P54" s="201">
        <v>0</v>
      </c>
      <c r="Q54" s="202">
        <v>1</v>
      </c>
      <c r="R54" s="166" t="s">
        <v>112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166" t="s">
        <v>112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166" t="s">
        <v>112</v>
      </c>
      <c r="AG54" s="201">
        <v>0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166" t="s">
        <v>112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34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</row>
    <row r="55" spans="1:58" ht="56.25" x14ac:dyDescent="0.25">
      <c r="A55" s="236" t="s">
        <v>357</v>
      </c>
      <c r="B55" s="86" t="s">
        <v>565</v>
      </c>
      <c r="C55" s="237" t="s">
        <v>508</v>
      </c>
      <c r="D55" s="237" t="s">
        <v>112</v>
      </c>
      <c r="E55" s="48">
        <v>0.3172083</v>
      </c>
      <c r="F55" s="48">
        <v>0</v>
      </c>
      <c r="G55" s="240">
        <f>0.735+0.213</f>
        <v>0.94799999999999995</v>
      </c>
      <c r="H55" s="48">
        <v>0.30452000000000001</v>
      </c>
      <c r="I55" s="48">
        <v>0</v>
      </c>
      <c r="J55" s="48">
        <v>0</v>
      </c>
      <c r="K55" s="237" t="s">
        <v>112</v>
      </c>
      <c r="L55" s="202">
        <v>1.1255416</v>
      </c>
      <c r="M55" s="201">
        <v>0</v>
      </c>
      <c r="N55" s="201">
        <f t="shared" si="19"/>
        <v>0.94799999999999995</v>
      </c>
      <c r="O55" s="202">
        <v>1.0805199999999999</v>
      </c>
      <c r="P55" s="201">
        <v>0</v>
      </c>
      <c r="Q55" s="201">
        <v>0</v>
      </c>
      <c r="R55" s="166" t="s">
        <v>112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166" t="s">
        <v>112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166" t="s">
        <v>112</v>
      </c>
      <c r="AG55" s="201">
        <v>0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166" t="s">
        <v>112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34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</row>
    <row r="56" spans="1:58" ht="56.25" x14ac:dyDescent="0.25">
      <c r="A56" s="236" t="s">
        <v>359</v>
      </c>
      <c r="B56" s="86" t="s">
        <v>566</v>
      </c>
      <c r="C56" s="237" t="s">
        <v>509</v>
      </c>
      <c r="D56" s="237" t="s">
        <v>112</v>
      </c>
      <c r="E56" s="48">
        <v>0.890625</v>
      </c>
      <c r="F56" s="48">
        <v>0</v>
      </c>
      <c r="G56" s="240">
        <f>0.185+1.745</f>
        <v>1.9300000000000002</v>
      </c>
      <c r="H56" s="48">
        <v>0.85499999999999998</v>
      </c>
      <c r="I56" s="48">
        <v>0</v>
      </c>
      <c r="J56" s="48">
        <v>0</v>
      </c>
      <c r="K56" s="237" t="s">
        <v>112</v>
      </c>
      <c r="L56" s="202">
        <v>1.135416</v>
      </c>
      <c r="M56" s="201">
        <v>0</v>
      </c>
      <c r="N56" s="201">
        <f t="shared" si="19"/>
        <v>1.9300000000000002</v>
      </c>
      <c r="O56" s="202">
        <v>1.0900000000000001</v>
      </c>
      <c r="P56" s="201">
        <v>0</v>
      </c>
      <c r="Q56" s="201">
        <v>0</v>
      </c>
      <c r="R56" s="166" t="s">
        <v>112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166" t="s">
        <v>112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166" t="s">
        <v>112</v>
      </c>
      <c r="AG56" s="201">
        <v>0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166" t="s">
        <v>112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34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</row>
    <row r="57" spans="1:58" ht="56.25" x14ac:dyDescent="0.25">
      <c r="A57" s="236" t="s">
        <v>360</v>
      </c>
      <c r="B57" s="85" t="s">
        <v>569</v>
      </c>
      <c r="C57" s="237" t="s">
        <v>510</v>
      </c>
      <c r="D57" s="237" t="s">
        <v>112</v>
      </c>
      <c r="E57" s="48">
        <v>9.4799999999999995E-2</v>
      </c>
      <c r="F57" s="48">
        <v>0</v>
      </c>
      <c r="G57" s="238">
        <v>4.5999999999999999E-2</v>
      </c>
      <c r="H57" s="48">
        <v>9.0999999999999998E-2</v>
      </c>
      <c r="I57" s="48">
        <v>0</v>
      </c>
      <c r="J57" s="48">
        <v>1</v>
      </c>
      <c r="K57" s="237" t="s">
        <v>112</v>
      </c>
      <c r="L57" s="239">
        <v>0.14687500000000001</v>
      </c>
      <c r="M57" s="201">
        <v>0</v>
      </c>
      <c r="N57" s="201">
        <f t="shared" si="19"/>
        <v>4.5999999999999999E-2</v>
      </c>
      <c r="O57" s="239">
        <v>0.14099999999999999</v>
      </c>
      <c r="P57" s="201">
        <v>0</v>
      </c>
      <c r="Q57" s="201">
        <v>0</v>
      </c>
      <c r="R57" s="166" t="s">
        <v>112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2">
        <v>1</v>
      </c>
      <c r="Y57" s="166" t="s">
        <v>112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166" t="s">
        <v>112</v>
      </c>
      <c r="AG57" s="201">
        <v>0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166" t="s">
        <v>112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34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</row>
    <row r="58" spans="1:58" ht="56.25" x14ac:dyDescent="0.25">
      <c r="A58" s="236" t="s">
        <v>511</v>
      </c>
      <c r="B58" s="85" t="s">
        <v>572</v>
      </c>
      <c r="C58" s="237" t="s">
        <v>512</v>
      </c>
      <c r="D58" s="237" t="s">
        <v>112</v>
      </c>
      <c r="E58" s="48">
        <v>3.7635000000000002E-2</v>
      </c>
      <c r="F58" s="48">
        <v>0</v>
      </c>
      <c r="G58" s="240">
        <f>0.008+0.18+1.205</f>
        <v>1.393</v>
      </c>
      <c r="H58" s="48">
        <v>3.5000000000000003E-2</v>
      </c>
      <c r="I58" s="48">
        <v>0</v>
      </c>
      <c r="J58" s="48">
        <v>1</v>
      </c>
      <c r="K58" s="237" t="s">
        <v>112</v>
      </c>
      <c r="L58" s="239">
        <v>0.16322999999999999</v>
      </c>
      <c r="M58" s="201">
        <v>0</v>
      </c>
      <c r="N58" s="201">
        <f t="shared" si="19"/>
        <v>1.393</v>
      </c>
      <c r="O58" s="239">
        <v>0.15179999999999999</v>
      </c>
      <c r="P58" s="201">
        <v>0</v>
      </c>
      <c r="Q58" s="201">
        <v>0</v>
      </c>
      <c r="R58" s="166" t="s">
        <v>112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39">
        <v>1</v>
      </c>
      <c r="Y58" s="166" t="s">
        <v>112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166" t="s">
        <v>112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166" t="s">
        <v>112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34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</row>
    <row r="59" spans="1:58" ht="56.25" x14ac:dyDescent="0.25">
      <c r="A59" s="236" t="s">
        <v>563</v>
      </c>
      <c r="B59" s="88" t="s">
        <v>573</v>
      </c>
      <c r="C59" s="237" t="s">
        <v>513</v>
      </c>
      <c r="D59" s="237" t="s">
        <v>112</v>
      </c>
      <c r="E59" s="48">
        <v>0.53244791999999996</v>
      </c>
      <c r="F59" s="48">
        <v>0</v>
      </c>
      <c r="G59" s="201">
        <v>0.29499999999999998</v>
      </c>
      <c r="H59" s="48">
        <v>0.51114999999999999</v>
      </c>
      <c r="I59" s="48">
        <v>0</v>
      </c>
      <c r="J59" s="48">
        <v>0</v>
      </c>
      <c r="K59" s="237" t="s">
        <v>112</v>
      </c>
      <c r="L59" s="202">
        <v>0.58453124999999995</v>
      </c>
      <c r="M59" s="201">
        <v>0</v>
      </c>
      <c r="N59" s="201">
        <f t="shared" si="19"/>
        <v>0.29499999999999998</v>
      </c>
      <c r="O59" s="202">
        <v>0.56115000000000004</v>
      </c>
      <c r="P59" s="201">
        <v>0</v>
      </c>
      <c r="Q59" s="201">
        <v>0</v>
      </c>
      <c r="R59" s="166" t="s">
        <v>112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166" t="s">
        <v>112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166" t="s">
        <v>112</v>
      </c>
      <c r="AG59" s="202">
        <v>0</v>
      </c>
      <c r="AH59" s="201">
        <v>0</v>
      </c>
      <c r="AI59" s="201">
        <v>0</v>
      </c>
      <c r="AJ59" s="202">
        <v>0</v>
      </c>
      <c r="AK59" s="201">
        <v>0</v>
      </c>
      <c r="AL59" s="202">
        <v>0</v>
      </c>
      <c r="AM59" s="166" t="s">
        <v>112</v>
      </c>
      <c r="AN59" s="201">
        <v>0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34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</row>
    <row r="60" spans="1:58" ht="56.25" x14ac:dyDescent="0.25">
      <c r="A60" s="236" t="s">
        <v>575</v>
      </c>
      <c r="B60" s="88" t="str">
        <f>'1'!B58</f>
        <v>Реконструкция КТП 177-10 г. Светлогорск, ул. Горького, 6А для увеличения разрешенной мощности до 0,71 Мвт</v>
      </c>
      <c r="C60" s="237" t="s">
        <v>587</v>
      </c>
      <c r="D60" s="237" t="s">
        <v>112</v>
      </c>
      <c r="E60" s="241">
        <v>0.38811224999999999</v>
      </c>
      <c r="F60" s="48">
        <v>0</v>
      </c>
      <c r="G60" s="129">
        <v>0.28000000000000003</v>
      </c>
      <c r="H60" s="241">
        <v>0.417325</v>
      </c>
      <c r="I60" s="241">
        <v>0</v>
      </c>
      <c r="J60" s="241">
        <v>0</v>
      </c>
      <c r="K60" s="237" t="s">
        <v>112</v>
      </c>
      <c r="L60" s="129">
        <v>0.438339225</v>
      </c>
      <c r="M60" s="201">
        <v>0</v>
      </c>
      <c r="N60" s="129">
        <f t="shared" si="19"/>
        <v>0.28000000000000003</v>
      </c>
      <c r="O60" s="129">
        <v>0.71332499999999999</v>
      </c>
      <c r="P60" s="201">
        <v>0</v>
      </c>
      <c r="Q60" s="201">
        <v>0</v>
      </c>
      <c r="R60" s="166" t="s">
        <v>112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166" t="s">
        <v>112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166" t="s">
        <v>112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166" t="s">
        <v>112</v>
      </c>
      <c r="AN60" s="201">
        <v>0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34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</row>
    <row r="61" spans="1:58" ht="56.25" x14ac:dyDescent="0.25">
      <c r="A61" s="236" t="s">
        <v>576</v>
      </c>
      <c r="B61" s="88" t="str">
        <f>'1'!B59</f>
        <v>Реконструкция КТП 177-11 г. Светлогорск, ул. Горького, 9А для увеличения разрешенной мощности до 0,87 Мвт</v>
      </c>
      <c r="C61" s="237" t="s">
        <v>588</v>
      </c>
      <c r="D61" s="237" t="s">
        <v>112</v>
      </c>
      <c r="E61" s="241">
        <v>0.53528474999999998</v>
      </c>
      <c r="F61" s="48">
        <v>0</v>
      </c>
      <c r="G61" s="129">
        <v>0.47</v>
      </c>
      <c r="H61" s="241">
        <v>0.57057500000000005</v>
      </c>
      <c r="I61" s="241">
        <v>0</v>
      </c>
      <c r="J61" s="241">
        <v>0</v>
      </c>
      <c r="K61" s="237" t="s">
        <v>112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166" t="s">
        <v>112</v>
      </c>
      <c r="S61" s="129">
        <v>0.80963474999999996</v>
      </c>
      <c r="T61" s="201">
        <v>0</v>
      </c>
      <c r="U61" s="129">
        <f t="shared" ref="U61:U62" si="20">G61</f>
        <v>0.47</v>
      </c>
      <c r="V61" s="129">
        <v>0.87057499999999999</v>
      </c>
      <c r="W61" s="201">
        <v>0</v>
      </c>
      <c r="X61" s="201">
        <v>0</v>
      </c>
      <c r="Y61" s="166" t="s">
        <v>112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166" t="s">
        <v>112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166" t="s">
        <v>112</v>
      </c>
      <c r="AN61" s="201">
        <v>0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34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</row>
    <row r="62" spans="1:58" ht="37.5" x14ac:dyDescent="0.25">
      <c r="A62" s="236" t="s">
        <v>577</v>
      </c>
      <c r="B62" s="88" t="str">
        <f>'1'!B60</f>
        <v>Реконструкция ТП-871, г. Калининград, ул. Гайдара для увеличения разрешенной мощности до 1,03 МВт</v>
      </c>
      <c r="C62" s="237" t="s">
        <v>589</v>
      </c>
      <c r="D62" s="237" t="s">
        <v>112</v>
      </c>
      <c r="E62" s="241">
        <v>0.74227200000000004</v>
      </c>
      <c r="F62" s="48">
        <v>0</v>
      </c>
      <c r="G62" s="129">
        <v>0.4</v>
      </c>
      <c r="H62" s="241">
        <v>0.7732</v>
      </c>
      <c r="I62" s="241">
        <v>0</v>
      </c>
      <c r="J62" s="241">
        <v>0</v>
      </c>
      <c r="K62" s="237" t="s">
        <v>112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166" t="s">
        <v>112</v>
      </c>
      <c r="S62" s="129">
        <v>0.98515200000000003</v>
      </c>
      <c r="T62" s="201">
        <v>0</v>
      </c>
      <c r="U62" s="129">
        <f t="shared" si="20"/>
        <v>0.4</v>
      </c>
      <c r="V62" s="129">
        <v>1.0262</v>
      </c>
      <c r="W62" s="201">
        <v>0</v>
      </c>
      <c r="X62" s="201">
        <v>0</v>
      </c>
      <c r="Y62" s="166" t="s">
        <v>112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166" t="s">
        <v>112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166" t="s">
        <v>112</v>
      </c>
      <c r="AN62" s="201">
        <v>0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34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</row>
    <row r="63" spans="1:58" ht="56.25" x14ac:dyDescent="0.25">
      <c r="A63" s="236" t="s">
        <v>578</v>
      </c>
      <c r="B63" s="88" t="str">
        <f>'1'!B61</f>
        <v>Реконструкция ТП 328-8 г. Зеленоградск, ул. Окружная, 7 для увеличения разрешенной мощности до 0,78 МВт</v>
      </c>
      <c r="C63" s="237" t="s">
        <v>590</v>
      </c>
      <c r="D63" s="237" t="s">
        <v>112</v>
      </c>
      <c r="E63" s="241">
        <v>0.45600000000000002</v>
      </c>
      <c r="F63" s="48">
        <v>0</v>
      </c>
      <c r="G63" s="129">
        <v>0.27700000000000002</v>
      </c>
      <c r="H63" s="241">
        <v>0.47499999999999998</v>
      </c>
      <c r="I63" s="241">
        <v>0</v>
      </c>
      <c r="J63" s="241">
        <v>0</v>
      </c>
      <c r="K63" s="237" t="s">
        <v>112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166" t="s">
        <v>112</v>
      </c>
      <c r="S63" s="129">
        <v>0.74873279999999998</v>
      </c>
      <c r="T63" s="129">
        <v>0</v>
      </c>
      <c r="U63" s="129">
        <f t="shared" ref="U63:U68" si="21">G63</f>
        <v>0.27700000000000002</v>
      </c>
      <c r="V63" s="129">
        <v>0.77993000000000001</v>
      </c>
      <c r="W63" s="129">
        <v>0</v>
      </c>
      <c r="X63" s="129">
        <v>0</v>
      </c>
      <c r="Y63" s="166" t="s">
        <v>112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166" t="s">
        <v>112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166" t="s">
        <v>112</v>
      </c>
      <c r="AN63" s="201">
        <v>0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34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</row>
    <row r="64" spans="1:58" ht="56.25" x14ac:dyDescent="0.25">
      <c r="A64" s="236" t="s">
        <v>579</v>
      </c>
      <c r="B64" s="88" t="str">
        <f>'1'!B62</f>
        <v>Реконструкция КТП 3801-5 г. Калининград, ул. Пригородная, для увеличения разрешенной мощности до 0,3 МВт</v>
      </c>
      <c r="C64" s="237" t="s">
        <v>591</v>
      </c>
      <c r="D64" s="237" t="s">
        <v>112</v>
      </c>
      <c r="E64" s="241">
        <v>8.5000000000000006E-2</v>
      </c>
      <c r="F64" s="48">
        <v>0</v>
      </c>
      <c r="G64" s="129">
        <v>0.45500000000000002</v>
      </c>
      <c r="H64" s="241">
        <v>0.1</v>
      </c>
      <c r="I64" s="241">
        <v>0</v>
      </c>
      <c r="J64" s="241">
        <v>0</v>
      </c>
      <c r="K64" s="237" t="s">
        <v>112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166" t="s">
        <v>112</v>
      </c>
      <c r="S64" s="129">
        <v>0.255</v>
      </c>
      <c r="T64" s="129">
        <v>0</v>
      </c>
      <c r="U64" s="129">
        <f t="shared" si="21"/>
        <v>0.45500000000000002</v>
      </c>
      <c r="V64" s="129">
        <v>0.3</v>
      </c>
      <c r="W64" s="129">
        <v>0</v>
      </c>
      <c r="X64" s="129">
        <v>0</v>
      </c>
      <c r="Y64" s="166" t="s">
        <v>112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166" t="s">
        <v>112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166" t="s">
        <v>112</v>
      </c>
      <c r="AN64" s="201">
        <v>0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34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46" s="31" customFormat="1" ht="56.25" x14ac:dyDescent="0.25">
      <c r="A65" s="236" t="s">
        <v>580</v>
      </c>
      <c r="B65" s="88" t="str">
        <f>'1'!B63</f>
        <v>Реконструкция ТП 173-5, г. Светлогорск, ул. Ленина, 1Б для увеличения разрешенной мощности до 0,51 МВт</v>
      </c>
      <c r="C65" s="237" t="s">
        <v>592</v>
      </c>
      <c r="D65" s="237" t="s">
        <v>112</v>
      </c>
      <c r="E65" s="241">
        <v>0.26879999999999998</v>
      </c>
      <c r="F65" s="48">
        <v>0</v>
      </c>
      <c r="G65" s="129">
        <v>0.55000000000000004</v>
      </c>
      <c r="H65" s="241">
        <v>0.28000000000000003</v>
      </c>
      <c r="I65" s="241">
        <v>0</v>
      </c>
      <c r="J65" s="241">
        <v>0</v>
      </c>
      <c r="K65" s="237" t="s">
        <v>112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166" t="s">
        <v>112</v>
      </c>
      <c r="S65" s="129">
        <v>0.48480000000000001</v>
      </c>
      <c r="T65" s="129">
        <v>0</v>
      </c>
      <c r="U65" s="129">
        <f t="shared" si="21"/>
        <v>0.55000000000000004</v>
      </c>
      <c r="V65" s="129">
        <v>0.505</v>
      </c>
      <c r="W65" s="129">
        <v>0</v>
      </c>
      <c r="X65" s="129">
        <v>0</v>
      </c>
      <c r="Y65" s="166" t="s">
        <v>112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166" t="s">
        <v>112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166" t="s">
        <v>112</v>
      </c>
      <c r="AN65" s="201">
        <v>0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34"/>
    </row>
    <row r="66" spans="1:46" s="31" customFormat="1" ht="56.25" x14ac:dyDescent="0.25">
      <c r="A66" s="236" t="s">
        <v>581</v>
      </c>
      <c r="B66" s="88" t="str">
        <f>'1'!B64</f>
        <v>Реконструкция ТП 172-1, г. Светлогорск, ул. Динамо, 8А для увеличения разрешенной мощности до 1,19 МВт</v>
      </c>
      <c r="C66" s="237" t="s">
        <v>593</v>
      </c>
      <c r="D66" s="237" t="s">
        <v>112</v>
      </c>
      <c r="E66" s="241">
        <v>0.96960000000000002</v>
      </c>
      <c r="F66" s="48">
        <v>0</v>
      </c>
      <c r="G66" s="129">
        <v>0.28999999999999998</v>
      </c>
      <c r="H66" s="241">
        <v>1.01</v>
      </c>
      <c r="I66" s="241">
        <v>0</v>
      </c>
      <c r="J66" s="241">
        <v>0</v>
      </c>
      <c r="K66" s="237" t="s">
        <v>112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166" t="s">
        <v>112</v>
      </c>
      <c r="S66" s="129">
        <v>1.1395200000000001</v>
      </c>
      <c r="T66" s="129">
        <v>0</v>
      </c>
      <c r="U66" s="129">
        <f t="shared" si="21"/>
        <v>0.28999999999999998</v>
      </c>
      <c r="V66" s="129">
        <v>1.1870000000000001</v>
      </c>
      <c r="W66" s="129">
        <v>0</v>
      </c>
      <c r="X66" s="129">
        <v>0</v>
      </c>
      <c r="Y66" s="166" t="s">
        <v>112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166" t="s">
        <v>112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166" t="s">
        <v>112</v>
      </c>
      <c r="AN66" s="201">
        <v>0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34"/>
    </row>
    <row r="67" spans="1:46" s="31" customFormat="1" ht="56.25" x14ac:dyDescent="0.25">
      <c r="A67" s="236" t="s">
        <v>582</v>
      </c>
      <c r="B67" s="88" t="str">
        <f>'1'!B65</f>
        <v>Реконструкция ТП 3801-4, Гурьевский р-н, пос. М. Исаково, ул. Гурьевская 2/6 для увеличения разрешенной мощности до 0,7 МВт</v>
      </c>
      <c r="C67" s="237" t="s">
        <v>594</v>
      </c>
      <c r="D67" s="237" t="s">
        <v>112</v>
      </c>
      <c r="E67" s="241">
        <v>0.42499999999999999</v>
      </c>
      <c r="F67" s="48">
        <v>0</v>
      </c>
      <c r="G67" s="129">
        <v>0.15</v>
      </c>
      <c r="H67" s="241">
        <v>0.5</v>
      </c>
      <c r="I67" s="241">
        <v>0</v>
      </c>
      <c r="J67" s="241">
        <v>0</v>
      </c>
      <c r="K67" s="237" t="s">
        <v>112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166" t="s">
        <v>112</v>
      </c>
      <c r="S67" s="129">
        <v>0.59499999999999997</v>
      </c>
      <c r="T67" s="129">
        <v>0</v>
      </c>
      <c r="U67" s="129">
        <f t="shared" si="21"/>
        <v>0.15</v>
      </c>
      <c r="V67" s="129">
        <v>0.7</v>
      </c>
      <c r="W67" s="129">
        <v>0</v>
      </c>
      <c r="X67" s="129">
        <v>0</v>
      </c>
      <c r="Y67" s="166" t="s">
        <v>112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166" t="s">
        <v>112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166" t="s">
        <v>112</v>
      </c>
      <c r="AN67" s="201">
        <v>0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34"/>
    </row>
    <row r="68" spans="1:46" s="31" customFormat="1" ht="56.25" x14ac:dyDescent="0.25">
      <c r="A68" s="236" t="s">
        <v>583</v>
      </c>
      <c r="B68" s="88" t="str">
        <f>'1'!B66</f>
        <v>Реконструкция ТП 55-01 г. Зеленоградск, ул. Тургенева, 1Б для увеличения разрешенной мощности до 0,67 МВт</v>
      </c>
      <c r="C68" s="237" t="s">
        <v>595</v>
      </c>
      <c r="D68" s="237" t="s">
        <v>112</v>
      </c>
      <c r="E68" s="241">
        <v>0.61560000000000004</v>
      </c>
      <c r="F68" s="48">
        <v>0</v>
      </c>
      <c r="G68" s="129">
        <v>3.5000000000000003E-2</v>
      </c>
      <c r="H68" s="241">
        <v>0.57250000000000001</v>
      </c>
      <c r="I68" s="241">
        <v>0</v>
      </c>
      <c r="J68" s="241">
        <v>0</v>
      </c>
      <c r="K68" s="237" t="s">
        <v>112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166" t="s">
        <v>112</v>
      </c>
      <c r="S68" s="129">
        <v>0.72299999999999998</v>
      </c>
      <c r="T68" s="129">
        <v>0</v>
      </c>
      <c r="U68" s="129">
        <f t="shared" si="21"/>
        <v>3.5000000000000003E-2</v>
      </c>
      <c r="V68" s="129">
        <v>0.67249999999999999</v>
      </c>
      <c r="W68" s="129">
        <v>0</v>
      </c>
      <c r="X68" s="129">
        <v>0</v>
      </c>
      <c r="Y68" s="166" t="s">
        <v>112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166" t="s">
        <v>112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166" t="s">
        <v>112</v>
      </c>
      <c r="AN68" s="201">
        <v>0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34"/>
    </row>
    <row r="69" spans="1:46" s="31" customFormat="1" ht="56.25" x14ac:dyDescent="0.25">
      <c r="A69" s="236" t="s">
        <v>584</v>
      </c>
      <c r="B69" s="88" t="str">
        <f>'1'!B67</f>
        <v>Реконструкция КТП 65-15, Зеленоградский р-н, пос. Лесной, ул. Парковая, 15 для увеличения разрешенной мощности до 0,46 МВт</v>
      </c>
      <c r="C69" s="237" t="s">
        <v>596</v>
      </c>
      <c r="D69" s="237" t="s">
        <v>112</v>
      </c>
      <c r="E69" s="241">
        <v>0.26800000000000002</v>
      </c>
      <c r="F69" s="48">
        <v>0</v>
      </c>
      <c r="G69" s="129">
        <v>0.08</v>
      </c>
      <c r="H69" s="241">
        <v>0.25800000000000001</v>
      </c>
      <c r="I69" s="241">
        <v>0</v>
      </c>
      <c r="J69" s="241">
        <v>0</v>
      </c>
      <c r="K69" s="237" t="s">
        <v>112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166" t="s">
        <v>112</v>
      </c>
      <c r="S69" s="129">
        <v>0</v>
      </c>
      <c r="T69" s="129">
        <v>0</v>
      </c>
      <c r="U69" s="129">
        <v>0</v>
      </c>
      <c r="V69" s="129">
        <v>0</v>
      </c>
      <c r="W69" s="129">
        <v>0</v>
      </c>
      <c r="X69" s="129">
        <v>0</v>
      </c>
      <c r="Y69" s="166" t="s">
        <v>112</v>
      </c>
      <c r="Z69" s="129">
        <v>0.47699999999999998</v>
      </c>
      <c r="AA69" s="202">
        <v>0</v>
      </c>
      <c r="AB69" s="129">
        <f t="shared" ref="AB69:AB74" si="22">G69</f>
        <v>0.08</v>
      </c>
      <c r="AC69" s="129">
        <v>0.45791999999999999</v>
      </c>
      <c r="AD69" s="202">
        <v>0</v>
      </c>
      <c r="AE69" s="202">
        <v>0</v>
      </c>
      <c r="AF69" s="166" t="s">
        <v>112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166" t="s">
        <v>112</v>
      </c>
      <c r="AN69" s="201">
        <v>0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34"/>
    </row>
    <row r="70" spans="1:46" s="31" customFormat="1" ht="56.25" x14ac:dyDescent="0.25">
      <c r="A70" s="236" t="s">
        <v>585</v>
      </c>
      <c r="B70" s="88" t="str">
        <f>'1'!B68</f>
        <v>Реконструкция КТП-544 г. Калининград, Советский пр-кт, 50 для увеличения разрешенной мощности до 1,02 МВт</v>
      </c>
      <c r="C70" s="237" t="s">
        <v>597</v>
      </c>
      <c r="D70" s="237" t="s">
        <v>112</v>
      </c>
      <c r="E70" s="241">
        <v>0.625</v>
      </c>
      <c r="F70" s="48">
        <v>0</v>
      </c>
      <c r="G70" s="129">
        <v>0.05</v>
      </c>
      <c r="H70" s="241">
        <v>0.6</v>
      </c>
      <c r="I70" s="241">
        <v>0</v>
      </c>
      <c r="J70" s="241">
        <v>0</v>
      </c>
      <c r="K70" s="237" t="s">
        <v>112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166" t="s">
        <v>112</v>
      </c>
      <c r="S70" s="129">
        <v>0</v>
      </c>
      <c r="T70" s="129">
        <v>0</v>
      </c>
      <c r="U70" s="129">
        <v>0</v>
      </c>
      <c r="V70" s="129">
        <v>0</v>
      </c>
      <c r="W70" s="129">
        <v>0</v>
      </c>
      <c r="X70" s="129">
        <v>0</v>
      </c>
      <c r="Y70" s="166" t="s">
        <v>112</v>
      </c>
      <c r="Z70" s="129">
        <v>1.0660000000000001</v>
      </c>
      <c r="AA70" s="202">
        <v>0</v>
      </c>
      <c r="AB70" s="129">
        <f t="shared" si="22"/>
        <v>0.05</v>
      </c>
      <c r="AC70" s="129">
        <v>1.024</v>
      </c>
      <c r="AD70" s="202">
        <v>0</v>
      </c>
      <c r="AE70" s="202">
        <v>0</v>
      </c>
      <c r="AF70" s="166" t="s">
        <v>112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166" t="s">
        <v>112</v>
      </c>
      <c r="AN70" s="201">
        <v>0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34"/>
    </row>
    <row r="71" spans="1:46" s="31" customFormat="1" ht="56.25" x14ac:dyDescent="0.25">
      <c r="A71" s="236" t="s">
        <v>586</v>
      </c>
      <c r="B71" s="88" t="str">
        <f>'1'!B69</f>
        <v>Реконструкция КТП-224 г. Калининград, ул. Родникова, 24 для увеличения разрешенной мощности 0,5 МВт</v>
      </c>
      <c r="C71" s="237" t="s">
        <v>598</v>
      </c>
      <c r="D71" s="237" t="s">
        <v>112</v>
      </c>
      <c r="E71" s="241">
        <v>0.36499999999999999</v>
      </c>
      <c r="F71" s="48">
        <v>0</v>
      </c>
      <c r="G71" s="129">
        <v>0.34300000000000003</v>
      </c>
      <c r="H71" s="241">
        <v>0.35</v>
      </c>
      <c r="I71" s="241">
        <v>0</v>
      </c>
      <c r="J71" s="241">
        <v>0</v>
      </c>
      <c r="K71" s="237" t="s">
        <v>112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166" t="s">
        <v>112</v>
      </c>
      <c r="S71" s="129">
        <v>0</v>
      </c>
      <c r="T71" s="129">
        <v>0</v>
      </c>
      <c r="U71" s="129">
        <v>0</v>
      </c>
      <c r="V71" s="129">
        <v>0</v>
      </c>
      <c r="W71" s="129">
        <v>0</v>
      </c>
      <c r="X71" s="129">
        <v>0</v>
      </c>
      <c r="Y71" s="166" t="s">
        <v>112</v>
      </c>
      <c r="Z71" s="129">
        <v>0.52100000000000002</v>
      </c>
      <c r="AA71" s="202">
        <v>0</v>
      </c>
      <c r="AB71" s="129">
        <f t="shared" si="22"/>
        <v>0.34300000000000003</v>
      </c>
      <c r="AC71" s="129">
        <v>0.5</v>
      </c>
      <c r="AD71" s="202">
        <v>0</v>
      </c>
      <c r="AE71" s="202">
        <v>0</v>
      </c>
      <c r="AF71" s="166" t="s">
        <v>112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166" t="s">
        <v>112</v>
      </c>
      <c r="AN71" s="201">
        <v>0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34"/>
    </row>
    <row r="72" spans="1:46" s="31" customFormat="1" ht="56.25" x14ac:dyDescent="0.25">
      <c r="A72" s="236" t="s">
        <v>599</v>
      </c>
      <c r="B72" s="88" t="str">
        <f>'1'!B70</f>
        <v>Реконструкция КТП-239 г. Калининград, ул. Верхние поля, 6 для увеличения разрешенной мощности до 0,9 МВт</v>
      </c>
      <c r="C72" s="237" t="s">
        <v>602</v>
      </c>
      <c r="D72" s="237" t="s">
        <v>112</v>
      </c>
      <c r="E72" s="241">
        <v>0.78</v>
      </c>
      <c r="F72" s="48">
        <v>0</v>
      </c>
      <c r="G72" s="129">
        <v>5.8000000000000003E-2</v>
      </c>
      <c r="H72" s="241">
        <v>0.75</v>
      </c>
      <c r="I72" s="241">
        <v>0</v>
      </c>
      <c r="J72" s="241">
        <v>0</v>
      </c>
      <c r="K72" s="237" t="s">
        <v>112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166" t="s">
        <v>112</v>
      </c>
      <c r="S72" s="129">
        <v>0</v>
      </c>
      <c r="T72" s="129">
        <v>0</v>
      </c>
      <c r="U72" s="129">
        <v>0</v>
      </c>
      <c r="V72" s="129">
        <v>0</v>
      </c>
      <c r="W72" s="129">
        <v>0</v>
      </c>
      <c r="X72" s="129">
        <v>0</v>
      </c>
      <c r="Y72" s="166" t="s">
        <v>112</v>
      </c>
      <c r="Z72" s="129">
        <v>0.94</v>
      </c>
      <c r="AA72" s="202">
        <v>0</v>
      </c>
      <c r="AB72" s="129">
        <f t="shared" si="22"/>
        <v>5.8000000000000003E-2</v>
      </c>
      <c r="AC72" s="129">
        <v>0.9</v>
      </c>
      <c r="AD72" s="202">
        <v>0</v>
      </c>
      <c r="AE72" s="202">
        <v>0</v>
      </c>
      <c r="AF72" s="166" t="s">
        <v>112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166" t="s">
        <v>112</v>
      </c>
      <c r="AN72" s="201">
        <v>0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34"/>
    </row>
    <row r="73" spans="1:46" s="31" customFormat="1" ht="56.25" x14ac:dyDescent="0.25">
      <c r="A73" s="236" t="s">
        <v>600</v>
      </c>
      <c r="B73" s="88" t="str">
        <f>'1'!B71</f>
        <v>Реконструкция ТП 64-4, г. Пионерский, ул. Рабочая, 20 А для увеличения разрешенной мощности до 0,31 МВт</v>
      </c>
      <c r="C73" s="237" t="s">
        <v>603</v>
      </c>
      <c r="D73" s="237" t="s">
        <v>112</v>
      </c>
      <c r="E73" s="241">
        <v>9.9650000000000002E-2</v>
      </c>
      <c r="F73" s="48">
        <v>0</v>
      </c>
      <c r="G73" s="129">
        <v>0.12</v>
      </c>
      <c r="H73" s="241">
        <v>9.5659999999999995E-2</v>
      </c>
      <c r="I73" s="241">
        <v>0</v>
      </c>
      <c r="J73" s="241">
        <v>0</v>
      </c>
      <c r="K73" s="237" t="s">
        <v>112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166" t="s">
        <v>112</v>
      </c>
      <c r="S73" s="129">
        <v>0</v>
      </c>
      <c r="T73" s="129">
        <v>0</v>
      </c>
      <c r="U73" s="129">
        <v>0</v>
      </c>
      <c r="V73" s="129">
        <v>0</v>
      </c>
      <c r="W73" s="129">
        <v>0</v>
      </c>
      <c r="X73" s="129">
        <v>0</v>
      </c>
      <c r="Y73" s="166" t="s">
        <v>112</v>
      </c>
      <c r="Z73" s="129">
        <v>0.32400000000000001</v>
      </c>
      <c r="AA73" s="202">
        <v>0</v>
      </c>
      <c r="AB73" s="129">
        <f t="shared" si="22"/>
        <v>0.12</v>
      </c>
      <c r="AC73" s="129">
        <v>0.311</v>
      </c>
      <c r="AD73" s="202">
        <v>0</v>
      </c>
      <c r="AE73" s="202">
        <v>0</v>
      </c>
      <c r="AF73" s="166" t="s">
        <v>112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166" t="s">
        <v>112</v>
      </c>
      <c r="AN73" s="201">
        <v>0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34"/>
    </row>
    <row r="74" spans="1:46" s="31" customFormat="1" ht="56.25" x14ac:dyDescent="0.25">
      <c r="A74" s="236" t="s">
        <v>601</v>
      </c>
      <c r="B74" s="88" t="str">
        <f>'1'!B72</f>
        <v>Реконструкция ТП 181-02, Багратионовский район, пос. Ветрово для увеличения разрешенной мощности до 0,23 МВт</v>
      </c>
      <c r="C74" s="237" t="s">
        <v>604</v>
      </c>
      <c r="D74" s="237" t="s">
        <v>112</v>
      </c>
      <c r="E74" s="241">
        <v>0.158</v>
      </c>
      <c r="F74" s="48">
        <v>0</v>
      </c>
      <c r="G74" s="129">
        <v>0.35</v>
      </c>
      <c r="H74" s="241">
        <v>0.15160000000000001</v>
      </c>
      <c r="I74" s="241">
        <v>0</v>
      </c>
      <c r="J74" s="241">
        <v>0</v>
      </c>
      <c r="K74" s="237" t="s">
        <v>112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166" t="s">
        <v>112</v>
      </c>
      <c r="S74" s="129">
        <v>0</v>
      </c>
      <c r="T74" s="129">
        <v>0</v>
      </c>
      <c r="U74" s="129">
        <v>0</v>
      </c>
      <c r="V74" s="129">
        <v>0</v>
      </c>
      <c r="W74" s="129">
        <v>0</v>
      </c>
      <c r="X74" s="129">
        <v>0</v>
      </c>
      <c r="Y74" s="166" t="s">
        <v>112</v>
      </c>
      <c r="Z74" s="129">
        <v>0.24124999999999999</v>
      </c>
      <c r="AA74" s="202">
        <v>0</v>
      </c>
      <c r="AB74" s="129">
        <f t="shared" si="22"/>
        <v>0.35</v>
      </c>
      <c r="AC74" s="129">
        <v>0.2316</v>
      </c>
      <c r="AD74" s="202">
        <v>0</v>
      </c>
      <c r="AE74" s="202">
        <v>0</v>
      </c>
      <c r="AF74" s="166" t="s">
        <v>112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166" t="s">
        <v>112</v>
      </c>
      <c r="AN74" s="201">
        <v>0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34"/>
    </row>
    <row r="75" spans="1:46" s="31" customFormat="1" ht="37.5" x14ac:dyDescent="0.25">
      <c r="A75" s="236" t="s">
        <v>623</v>
      </c>
      <c r="B75" s="88" t="s">
        <v>644</v>
      </c>
      <c r="C75" s="237" t="s">
        <v>631</v>
      </c>
      <c r="D75" s="237" t="s">
        <v>112</v>
      </c>
      <c r="E75" s="241">
        <v>0.59863999999999995</v>
      </c>
      <c r="F75" s="48">
        <v>0</v>
      </c>
      <c r="G75" s="129">
        <v>0.6</v>
      </c>
      <c r="H75" s="241">
        <v>0.57469999999999999</v>
      </c>
      <c r="I75" s="241">
        <v>0</v>
      </c>
      <c r="J75" s="241">
        <v>0</v>
      </c>
      <c r="K75" s="237" t="s">
        <v>112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66" t="s">
        <v>112</v>
      </c>
      <c r="S75" s="129">
        <v>0</v>
      </c>
      <c r="T75" s="129">
        <v>0</v>
      </c>
      <c r="U75" s="129">
        <v>0</v>
      </c>
      <c r="V75" s="129">
        <v>0</v>
      </c>
      <c r="W75" s="129">
        <v>0</v>
      </c>
      <c r="X75" s="129">
        <v>0</v>
      </c>
      <c r="Y75" s="166" t="s">
        <v>112</v>
      </c>
      <c r="Z75" s="129">
        <v>0</v>
      </c>
      <c r="AA75" s="129">
        <v>0</v>
      </c>
      <c r="AB75" s="129">
        <v>0</v>
      </c>
      <c r="AC75" s="129">
        <v>0</v>
      </c>
      <c r="AD75" s="129">
        <v>0</v>
      </c>
      <c r="AE75" s="129">
        <v>0</v>
      </c>
      <c r="AF75" s="166" t="s">
        <v>112</v>
      </c>
      <c r="AG75" s="129">
        <v>0.81271870000000002</v>
      </c>
      <c r="AH75" s="202">
        <v>0</v>
      </c>
      <c r="AI75" s="129">
        <v>0.6</v>
      </c>
      <c r="AJ75" s="129">
        <v>0.78020999999999996</v>
      </c>
      <c r="AK75" s="202">
        <v>0</v>
      </c>
      <c r="AL75" s="202">
        <v>0</v>
      </c>
      <c r="AM75" s="166" t="s">
        <v>112</v>
      </c>
      <c r="AN75" s="129">
        <v>0</v>
      </c>
      <c r="AO75" s="129">
        <v>0</v>
      </c>
      <c r="AP75" s="129">
        <v>0</v>
      </c>
      <c r="AQ75" s="129">
        <v>0</v>
      </c>
      <c r="AR75" s="129">
        <v>0</v>
      </c>
      <c r="AS75" s="129">
        <v>0</v>
      </c>
      <c r="AT75" s="234"/>
    </row>
    <row r="76" spans="1:46" s="31" customFormat="1" ht="37.5" x14ac:dyDescent="0.25">
      <c r="A76" s="236" t="s">
        <v>624</v>
      </c>
      <c r="B76" s="88" t="s">
        <v>641</v>
      </c>
      <c r="C76" s="237" t="s">
        <v>632</v>
      </c>
      <c r="D76" s="237" t="s">
        <v>112</v>
      </c>
      <c r="E76" s="241">
        <v>0.50624999999999998</v>
      </c>
      <c r="F76" s="48">
        <v>0</v>
      </c>
      <c r="G76" s="129">
        <v>0.76200000000000001</v>
      </c>
      <c r="H76" s="241">
        <v>0.48599999999999999</v>
      </c>
      <c r="I76" s="241">
        <v>0</v>
      </c>
      <c r="J76" s="241">
        <v>0</v>
      </c>
      <c r="K76" s="237" t="s">
        <v>112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129">
        <v>0</v>
      </c>
      <c r="R76" s="166" t="s">
        <v>112</v>
      </c>
      <c r="S76" s="129">
        <v>0</v>
      </c>
      <c r="T76" s="129">
        <v>0</v>
      </c>
      <c r="U76" s="129">
        <v>0</v>
      </c>
      <c r="V76" s="129">
        <v>0</v>
      </c>
      <c r="W76" s="129">
        <v>0</v>
      </c>
      <c r="X76" s="129">
        <v>0</v>
      </c>
      <c r="Y76" s="166" t="s">
        <v>112</v>
      </c>
      <c r="Z76" s="129">
        <v>0</v>
      </c>
      <c r="AA76" s="129">
        <v>0</v>
      </c>
      <c r="AB76" s="129">
        <v>0</v>
      </c>
      <c r="AC76" s="129">
        <v>0</v>
      </c>
      <c r="AD76" s="129">
        <v>0</v>
      </c>
      <c r="AE76" s="129">
        <v>0</v>
      </c>
      <c r="AF76" s="166" t="s">
        <v>112</v>
      </c>
      <c r="AG76" s="129">
        <v>1.323</v>
      </c>
      <c r="AH76" s="202">
        <v>0</v>
      </c>
      <c r="AI76" s="129">
        <v>0.76200000000000001</v>
      </c>
      <c r="AJ76" s="129">
        <v>1.27</v>
      </c>
      <c r="AK76" s="202">
        <v>0</v>
      </c>
      <c r="AL76" s="202">
        <v>0</v>
      </c>
      <c r="AM76" s="166" t="s">
        <v>112</v>
      </c>
      <c r="AN76" s="129">
        <v>0</v>
      </c>
      <c r="AO76" s="129">
        <v>0</v>
      </c>
      <c r="AP76" s="129">
        <v>0</v>
      </c>
      <c r="AQ76" s="129">
        <v>0</v>
      </c>
      <c r="AR76" s="129">
        <v>0</v>
      </c>
      <c r="AS76" s="129">
        <v>0</v>
      </c>
      <c r="AT76" s="234"/>
    </row>
    <row r="77" spans="1:46" s="31" customFormat="1" ht="56.25" x14ac:dyDescent="0.25">
      <c r="A77" s="236" t="s">
        <v>625</v>
      </c>
      <c r="B77" s="88" t="s">
        <v>639</v>
      </c>
      <c r="C77" s="237" t="s">
        <v>633</v>
      </c>
      <c r="D77" s="237" t="s">
        <v>112</v>
      </c>
      <c r="E77" s="241">
        <v>0.53763499999999997</v>
      </c>
      <c r="F77" s="48">
        <v>0</v>
      </c>
      <c r="G77" s="129">
        <v>0</v>
      </c>
      <c r="H77" s="241">
        <v>0.5</v>
      </c>
      <c r="I77" s="241">
        <v>0</v>
      </c>
      <c r="J77" s="241">
        <v>0</v>
      </c>
      <c r="K77" s="237" t="s">
        <v>112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66" t="s">
        <v>112</v>
      </c>
      <c r="S77" s="129">
        <v>0</v>
      </c>
      <c r="T77" s="129">
        <v>0</v>
      </c>
      <c r="U77" s="129">
        <v>0</v>
      </c>
      <c r="V77" s="129">
        <v>0</v>
      </c>
      <c r="W77" s="129">
        <v>0</v>
      </c>
      <c r="X77" s="129">
        <v>0</v>
      </c>
      <c r="Y77" s="166" t="s">
        <v>112</v>
      </c>
      <c r="Z77" s="129">
        <v>0</v>
      </c>
      <c r="AA77" s="129">
        <v>0</v>
      </c>
      <c r="AB77" s="129">
        <v>0</v>
      </c>
      <c r="AC77" s="129">
        <v>0</v>
      </c>
      <c r="AD77" s="129">
        <v>0</v>
      </c>
      <c r="AE77" s="129">
        <v>0</v>
      </c>
      <c r="AF77" s="166" t="s">
        <v>112</v>
      </c>
      <c r="AG77" s="129">
        <v>2.1505399999999999</v>
      </c>
      <c r="AH77" s="202">
        <v>0</v>
      </c>
      <c r="AI77" s="129">
        <v>0</v>
      </c>
      <c r="AJ77" s="129">
        <v>2</v>
      </c>
      <c r="AK77" s="202">
        <v>0</v>
      </c>
      <c r="AL77" s="202">
        <v>0</v>
      </c>
      <c r="AM77" s="166" t="s">
        <v>112</v>
      </c>
      <c r="AN77" s="129">
        <v>0</v>
      </c>
      <c r="AO77" s="129">
        <v>0</v>
      </c>
      <c r="AP77" s="129">
        <v>0</v>
      </c>
      <c r="AQ77" s="129">
        <v>0</v>
      </c>
      <c r="AR77" s="129">
        <v>0</v>
      </c>
      <c r="AS77" s="129">
        <v>0</v>
      </c>
      <c r="AT77" s="234"/>
    </row>
    <row r="78" spans="1:46" s="31" customFormat="1" ht="37.5" x14ac:dyDescent="0.25">
      <c r="A78" s="236" t="s">
        <v>626</v>
      </c>
      <c r="B78" s="88" t="s">
        <v>645</v>
      </c>
      <c r="C78" s="237" t="s">
        <v>634</v>
      </c>
      <c r="D78" s="237" t="s">
        <v>112</v>
      </c>
      <c r="E78" s="241">
        <v>0.400729</v>
      </c>
      <c r="F78" s="48">
        <v>0</v>
      </c>
      <c r="G78" s="129">
        <v>0.2</v>
      </c>
      <c r="H78" s="241">
        <v>0.38469999999999999</v>
      </c>
      <c r="I78" s="241">
        <v>0</v>
      </c>
      <c r="J78" s="241">
        <v>0</v>
      </c>
      <c r="K78" s="237" t="s">
        <v>112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66" t="s">
        <v>112</v>
      </c>
      <c r="S78" s="129">
        <v>0</v>
      </c>
      <c r="T78" s="129">
        <v>0</v>
      </c>
      <c r="U78" s="129">
        <v>0</v>
      </c>
      <c r="V78" s="129">
        <v>0</v>
      </c>
      <c r="W78" s="129">
        <v>0</v>
      </c>
      <c r="X78" s="129">
        <v>0</v>
      </c>
      <c r="Y78" s="166" t="s">
        <v>112</v>
      </c>
      <c r="Z78" s="129">
        <v>0</v>
      </c>
      <c r="AA78" s="129">
        <v>0</v>
      </c>
      <c r="AB78" s="129">
        <v>0</v>
      </c>
      <c r="AC78" s="129">
        <v>0</v>
      </c>
      <c r="AD78" s="129">
        <v>0</v>
      </c>
      <c r="AE78" s="129">
        <v>0</v>
      </c>
      <c r="AF78" s="166" t="s">
        <v>112</v>
      </c>
      <c r="AG78" s="129">
        <v>0.50489499999999998</v>
      </c>
      <c r="AH78" s="202">
        <v>0</v>
      </c>
      <c r="AI78" s="129">
        <v>0.2</v>
      </c>
      <c r="AJ78" s="129">
        <v>0.48470000000000002</v>
      </c>
      <c r="AK78" s="202">
        <v>0</v>
      </c>
      <c r="AL78" s="202">
        <v>0</v>
      </c>
      <c r="AM78" s="166" t="s">
        <v>112</v>
      </c>
      <c r="AN78" s="129">
        <v>0</v>
      </c>
      <c r="AO78" s="129">
        <v>0</v>
      </c>
      <c r="AP78" s="129">
        <v>0</v>
      </c>
      <c r="AQ78" s="129">
        <v>0</v>
      </c>
      <c r="AR78" s="129">
        <v>0</v>
      </c>
      <c r="AS78" s="129">
        <v>0</v>
      </c>
      <c r="AT78" s="234"/>
    </row>
    <row r="79" spans="1:46" s="31" customFormat="1" ht="56.25" x14ac:dyDescent="0.25">
      <c r="A79" s="236" t="s">
        <v>627</v>
      </c>
      <c r="B79" s="88" t="s">
        <v>642</v>
      </c>
      <c r="C79" s="237" t="s">
        <v>635</v>
      </c>
      <c r="D79" s="237" t="s">
        <v>112</v>
      </c>
      <c r="E79" s="241">
        <v>0.1302084</v>
      </c>
      <c r="F79" s="48">
        <v>0</v>
      </c>
      <c r="G79" s="129">
        <v>0.1</v>
      </c>
      <c r="H79" s="241">
        <v>0.125</v>
      </c>
      <c r="I79" s="241">
        <v>0</v>
      </c>
      <c r="J79" s="241">
        <v>0</v>
      </c>
      <c r="K79" s="237" t="s">
        <v>112</v>
      </c>
      <c r="L79" s="129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66" t="s">
        <v>112</v>
      </c>
      <c r="S79" s="129">
        <v>0</v>
      </c>
      <c r="T79" s="129">
        <v>0</v>
      </c>
      <c r="U79" s="129">
        <v>0</v>
      </c>
      <c r="V79" s="129">
        <v>0</v>
      </c>
      <c r="W79" s="129">
        <v>0</v>
      </c>
      <c r="X79" s="129">
        <v>0</v>
      </c>
      <c r="Y79" s="166" t="s">
        <v>112</v>
      </c>
      <c r="Z79" s="129">
        <v>0</v>
      </c>
      <c r="AA79" s="129">
        <v>0</v>
      </c>
      <c r="AB79" s="129">
        <v>0</v>
      </c>
      <c r="AC79" s="129">
        <v>0</v>
      </c>
      <c r="AD79" s="129">
        <v>0</v>
      </c>
      <c r="AE79" s="129">
        <v>0</v>
      </c>
      <c r="AF79" s="166" t="s">
        <v>112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66" t="s">
        <v>112</v>
      </c>
      <c r="AN79" s="129">
        <v>0.65104200000000001</v>
      </c>
      <c r="AO79" s="129">
        <v>0</v>
      </c>
      <c r="AP79" s="129">
        <v>0.1</v>
      </c>
      <c r="AQ79" s="129">
        <v>0.625</v>
      </c>
      <c r="AR79" s="129">
        <v>0</v>
      </c>
      <c r="AS79" s="129">
        <v>0</v>
      </c>
      <c r="AT79" s="234"/>
    </row>
    <row r="80" spans="1:46" s="31" customFormat="1" ht="56.25" x14ac:dyDescent="0.25">
      <c r="A80" s="236" t="s">
        <v>628</v>
      </c>
      <c r="B80" s="88" t="s">
        <v>643</v>
      </c>
      <c r="C80" s="237" t="s">
        <v>636</v>
      </c>
      <c r="D80" s="237" t="s">
        <v>112</v>
      </c>
      <c r="E80" s="241">
        <v>0.1302084</v>
      </c>
      <c r="F80" s="48">
        <v>0</v>
      </c>
      <c r="G80" s="129">
        <v>0.2</v>
      </c>
      <c r="H80" s="241">
        <v>0.125</v>
      </c>
      <c r="I80" s="241">
        <v>0</v>
      </c>
      <c r="J80" s="241">
        <v>0</v>
      </c>
      <c r="K80" s="237" t="s">
        <v>112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66" t="s">
        <v>112</v>
      </c>
      <c r="S80" s="129">
        <v>0</v>
      </c>
      <c r="T80" s="129">
        <v>0</v>
      </c>
      <c r="U80" s="129">
        <v>0</v>
      </c>
      <c r="V80" s="129">
        <v>0</v>
      </c>
      <c r="W80" s="129">
        <v>0</v>
      </c>
      <c r="X80" s="129">
        <v>0</v>
      </c>
      <c r="Y80" s="166" t="s">
        <v>112</v>
      </c>
      <c r="Z80" s="129">
        <v>0</v>
      </c>
      <c r="AA80" s="129">
        <v>0</v>
      </c>
      <c r="AB80" s="129">
        <v>0</v>
      </c>
      <c r="AC80" s="129">
        <v>0</v>
      </c>
      <c r="AD80" s="129">
        <v>0</v>
      </c>
      <c r="AE80" s="129">
        <v>0</v>
      </c>
      <c r="AF80" s="166" t="s">
        <v>112</v>
      </c>
      <c r="AG80" s="129">
        <v>0</v>
      </c>
      <c r="AH80" s="129">
        <v>0</v>
      </c>
      <c r="AI80" s="129">
        <v>0</v>
      </c>
      <c r="AJ80" s="129">
        <v>0</v>
      </c>
      <c r="AK80" s="129">
        <v>0</v>
      </c>
      <c r="AL80" s="129">
        <v>0</v>
      </c>
      <c r="AM80" s="166" t="s">
        <v>112</v>
      </c>
      <c r="AN80" s="129">
        <v>0.546875</v>
      </c>
      <c r="AO80" s="129">
        <v>0</v>
      </c>
      <c r="AP80" s="129">
        <v>0.2</v>
      </c>
      <c r="AQ80" s="129">
        <v>0.52500000000000002</v>
      </c>
      <c r="AR80" s="129">
        <v>0</v>
      </c>
      <c r="AS80" s="129">
        <v>0</v>
      </c>
      <c r="AT80" s="234"/>
    </row>
    <row r="81" spans="1:58" ht="56.25" x14ac:dyDescent="0.25">
      <c r="A81" s="236" t="s">
        <v>629</v>
      </c>
      <c r="B81" s="88" t="s">
        <v>640</v>
      </c>
      <c r="C81" s="237" t="s">
        <v>637</v>
      </c>
      <c r="D81" s="237" t="s">
        <v>112</v>
      </c>
      <c r="E81" s="241">
        <v>0.40237000000000001</v>
      </c>
      <c r="F81" s="48">
        <v>0</v>
      </c>
      <c r="G81" s="129">
        <v>0.05</v>
      </c>
      <c r="H81" s="241">
        <v>0.38224999999999998</v>
      </c>
      <c r="I81" s="241">
        <v>0</v>
      </c>
      <c r="J81" s="241">
        <v>0</v>
      </c>
      <c r="K81" s="237" t="s">
        <v>112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66" t="s">
        <v>112</v>
      </c>
      <c r="S81" s="129">
        <v>0</v>
      </c>
      <c r="T81" s="129">
        <v>0</v>
      </c>
      <c r="U81" s="129">
        <v>0</v>
      </c>
      <c r="V81" s="129">
        <v>0</v>
      </c>
      <c r="W81" s="129">
        <v>0</v>
      </c>
      <c r="X81" s="129">
        <v>0</v>
      </c>
      <c r="Y81" s="166" t="s">
        <v>112</v>
      </c>
      <c r="Z81" s="129">
        <v>0</v>
      </c>
      <c r="AA81" s="129">
        <v>0</v>
      </c>
      <c r="AB81" s="129">
        <v>0</v>
      </c>
      <c r="AC81" s="129">
        <v>0</v>
      </c>
      <c r="AD81" s="129">
        <v>0</v>
      </c>
      <c r="AE81" s="129">
        <v>0</v>
      </c>
      <c r="AF81" s="166" t="s">
        <v>112</v>
      </c>
      <c r="AG81" s="129">
        <v>0</v>
      </c>
      <c r="AH81" s="129">
        <v>0</v>
      </c>
      <c r="AI81" s="129">
        <v>0</v>
      </c>
      <c r="AJ81" s="129">
        <v>0</v>
      </c>
      <c r="AK81" s="129">
        <v>0</v>
      </c>
      <c r="AL81" s="129">
        <v>0</v>
      </c>
      <c r="AM81" s="166" t="s">
        <v>112</v>
      </c>
      <c r="AN81" s="129">
        <v>1.9790000000000001</v>
      </c>
      <c r="AO81" s="129">
        <v>0</v>
      </c>
      <c r="AP81" s="129">
        <v>0.05</v>
      </c>
      <c r="AQ81" s="129">
        <v>1.88</v>
      </c>
      <c r="AR81" s="129">
        <v>0</v>
      </c>
      <c r="AS81" s="129">
        <v>0</v>
      </c>
      <c r="AT81" s="234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</row>
    <row r="82" spans="1:58" ht="37.5" x14ac:dyDescent="0.25">
      <c r="A82" s="236" t="s">
        <v>630</v>
      </c>
      <c r="B82" s="88" t="s">
        <v>646</v>
      </c>
      <c r="C82" s="237" t="s">
        <v>638</v>
      </c>
      <c r="D82" s="237" t="s">
        <v>112</v>
      </c>
      <c r="E82" s="241">
        <v>0.21031250000000001</v>
      </c>
      <c r="F82" s="48">
        <v>0</v>
      </c>
      <c r="G82" s="129">
        <v>0.34</v>
      </c>
      <c r="H82" s="241">
        <v>0.2019</v>
      </c>
      <c r="I82" s="241">
        <v>0</v>
      </c>
      <c r="J82" s="241">
        <v>0</v>
      </c>
      <c r="K82" s="237" t="s">
        <v>112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66" t="s">
        <v>112</v>
      </c>
      <c r="S82" s="129">
        <v>0</v>
      </c>
      <c r="T82" s="129">
        <v>0</v>
      </c>
      <c r="U82" s="129">
        <v>0</v>
      </c>
      <c r="V82" s="129">
        <v>0</v>
      </c>
      <c r="W82" s="129">
        <v>0</v>
      </c>
      <c r="X82" s="129">
        <v>0</v>
      </c>
      <c r="Y82" s="166" t="s">
        <v>112</v>
      </c>
      <c r="Z82" s="129">
        <v>0</v>
      </c>
      <c r="AA82" s="129">
        <v>0</v>
      </c>
      <c r="AB82" s="129">
        <v>0</v>
      </c>
      <c r="AC82" s="129">
        <v>0</v>
      </c>
      <c r="AD82" s="129">
        <v>0</v>
      </c>
      <c r="AE82" s="129">
        <v>0</v>
      </c>
      <c r="AF82" s="166" t="s">
        <v>112</v>
      </c>
      <c r="AG82" s="129">
        <v>0</v>
      </c>
      <c r="AH82" s="129">
        <v>0</v>
      </c>
      <c r="AI82" s="129">
        <v>0</v>
      </c>
      <c r="AJ82" s="129">
        <v>0</v>
      </c>
      <c r="AK82" s="129">
        <v>0</v>
      </c>
      <c r="AL82" s="129">
        <v>0</v>
      </c>
      <c r="AM82" s="166" t="s">
        <v>112</v>
      </c>
      <c r="AN82" s="129">
        <v>0.36656250000000001</v>
      </c>
      <c r="AO82" s="129">
        <v>0</v>
      </c>
      <c r="AP82" s="129">
        <v>0.34</v>
      </c>
      <c r="AQ82" s="129">
        <v>0.35189999999999999</v>
      </c>
      <c r="AR82" s="129">
        <v>0</v>
      </c>
      <c r="AS82" s="129">
        <v>0</v>
      </c>
      <c r="AT82" s="234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</row>
    <row r="83" spans="1:58" ht="30" x14ac:dyDescent="0.25">
      <c r="A83" s="46" t="s">
        <v>22</v>
      </c>
      <c r="B83" s="7" t="s">
        <v>83</v>
      </c>
      <c r="C83" s="46" t="s">
        <v>113</v>
      </c>
      <c r="D83" s="47" t="s">
        <v>112</v>
      </c>
      <c r="E83" s="15">
        <f t="shared" ref="E83:AR83" si="23">E84</f>
        <v>0</v>
      </c>
      <c r="F83" s="15">
        <f t="shared" si="23"/>
        <v>0</v>
      </c>
      <c r="G83" s="15">
        <f t="shared" si="23"/>
        <v>0</v>
      </c>
      <c r="H83" s="15">
        <f t="shared" si="23"/>
        <v>0</v>
      </c>
      <c r="I83" s="15">
        <f t="shared" si="23"/>
        <v>0</v>
      </c>
      <c r="J83" s="15">
        <f t="shared" si="23"/>
        <v>0</v>
      </c>
      <c r="K83" s="15">
        <f>K84</f>
        <v>0</v>
      </c>
      <c r="L83" s="15">
        <f t="shared" ref="L83:Q83" si="24">L84</f>
        <v>1.2096</v>
      </c>
      <c r="M83" s="15">
        <f t="shared" si="24"/>
        <v>0</v>
      </c>
      <c r="N83" s="15">
        <f t="shared" si="24"/>
        <v>0</v>
      </c>
      <c r="O83" s="15">
        <f t="shared" si="24"/>
        <v>1.26</v>
      </c>
      <c r="P83" s="15">
        <f t="shared" si="24"/>
        <v>0</v>
      </c>
      <c r="Q83" s="15">
        <f t="shared" si="24"/>
        <v>1</v>
      </c>
      <c r="R83" s="15">
        <f>R84</f>
        <v>0</v>
      </c>
      <c r="S83" s="15">
        <f t="shared" ref="S83:X83" si="25">S84</f>
        <v>0</v>
      </c>
      <c r="T83" s="15">
        <f t="shared" si="25"/>
        <v>0</v>
      </c>
      <c r="U83" s="15">
        <f t="shared" si="25"/>
        <v>0</v>
      </c>
      <c r="V83" s="15">
        <f t="shared" si="25"/>
        <v>0</v>
      </c>
      <c r="W83" s="15">
        <f t="shared" si="25"/>
        <v>0</v>
      </c>
      <c r="X83" s="15">
        <f t="shared" si="25"/>
        <v>0</v>
      </c>
      <c r="Y83" s="15" t="str">
        <f t="shared" si="23"/>
        <v>нд</v>
      </c>
      <c r="Z83" s="15">
        <f t="shared" si="23"/>
        <v>0</v>
      </c>
      <c r="AA83" s="15">
        <f t="shared" si="23"/>
        <v>0</v>
      </c>
      <c r="AB83" s="15">
        <f t="shared" si="23"/>
        <v>0</v>
      </c>
      <c r="AC83" s="15">
        <f t="shared" si="23"/>
        <v>0</v>
      </c>
      <c r="AD83" s="15">
        <f t="shared" si="23"/>
        <v>0</v>
      </c>
      <c r="AE83" s="15">
        <f>AE84</f>
        <v>0</v>
      </c>
      <c r="AF83" s="15" t="str">
        <f t="shared" si="23"/>
        <v>нд</v>
      </c>
      <c r="AG83" s="15">
        <f t="shared" si="23"/>
        <v>0</v>
      </c>
      <c r="AH83" s="15">
        <f t="shared" si="23"/>
        <v>0</v>
      </c>
      <c r="AI83" s="15">
        <f t="shared" si="23"/>
        <v>0</v>
      </c>
      <c r="AJ83" s="15">
        <f t="shared" si="23"/>
        <v>0</v>
      </c>
      <c r="AK83" s="15">
        <f t="shared" si="23"/>
        <v>0</v>
      </c>
      <c r="AL83" s="15">
        <f>AL84</f>
        <v>0</v>
      </c>
      <c r="AM83" s="15" t="str">
        <f t="shared" si="23"/>
        <v>нд</v>
      </c>
      <c r="AN83" s="15">
        <f t="shared" si="23"/>
        <v>0</v>
      </c>
      <c r="AO83" s="15">
        <f t="shared" si="23"/>
        <v>0</v>
      </c>
      <c r="AP83" s="15">
        <f t="shared" si="23"/>
        <v>0</v>
      </c>
      <c r="AQ83" s="15">
        <f t="shared" si="23"/>
        <v>0</v>
      </c>
      <c r="AR83" s="15">
        <f t="shared" si="23"/>
        <v>0</v>
      </c>
      <c r="AS83" s="15">
        <f>AS84</f>
        <v>0</v>
      </c>
      <c r="AT83" s="5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</row>
    <row r="84" spans="1:58" ht="56.25" x14ac:dyDescent="0.25">
      <c r="A84" s="203" t="s">
        <v>22</v>
      </c>
      <c r="B84" s="92" t="s">
        <v>574</v>
      </c>
      <c r="C84" s="78" t="s">
        <v>502</v>
      </c>
      <c r="D84" s="47" t="s">
        <v>112</v>
      </c>
      <c r="E84" s="238">
        <v>0</v>
      </c>
      <c r="F84" s="238">
        <v>0</v>
      </c>
      <c r="G84" s="238">
        <v>0</v>
      </c>
      <c r="H84" s="238">
        <v>0</v>
      </c>
      <c r="I84" s="238">
        <v>0</v>
      </c>
      <c r="J84" s="238">
        <v>0</v>
      </c>
      <c r="K84" s="238">
        <v>0</v>
      </c>
      <c r="L84" s="127">
        <f>630*2*0.96/1000</f>
        <v>1.2096</v>
      </c>
      <c r="M84" s="127">
        <v>0</v>
      </c>
      <c r="N84" s="127">
        <v>0</v>
      </c>
      <c r="O84" s="127">
        <f>630*2/1000</f>
        <v>1.26</v>
      </c>
      <c r="P84" s="127">
        <v>0</v>
      </c>
      <c r="Q84" s="127">
        <v>1</v>
      </c>
      <c r="R84" s="15">
        <f t="shared" ref="R84:X84" si="26">K85</f>
        <v>0</v>
      </c>
      <c r="S84" s="15">
        <f t="shared" si="26"/>
        <v>0</v>
      </c>
      <c r="T84" s="15">
        <f t="shared" si="26"/>
        <v>0</v>
      </c>
      <c r="U84" s="15">
        <f t="shared" si="26"/>
        <v>0</v>
      </c>
      <c r="V84" s="15">
        <f t="shared" si="26"/>
        <v>0</v>
      </c>
      <c r="W84" s="15">
        <f t="shared" si="26"/>
        <v>0</v>
      </c>
      <c r="X84" s="15">
        <f t="shared" si="26"/>
        <v>0</v>
      </c>
      <c r="Y84" s="238" t="s">
        <v>112</v>
      </c>
      <c r="Z84" s="238">
        <v>0</v>
      </c>
      <c r="AA84" s="238">
        <v>0</v>
      </c>
      <c r="AB84" s="238">
        <v>0</v>
      </c>
      <c r="AC84" s="238">
        <v>0</v>
      </c>
      <c r="AD84" s="238">
        <v>0</v>
      </c>
      <c r="AE84" s="238">
        <v>0</v>
      </c>
      <c r="AF84" s="238" t="s">
        <v>112</v>
      </c>
      <c r="AG84" s="238">
        <v>0</v>
      </c>
      <c r="AH84" s="238">
        <v>0</v>
      </c>
      <c r="AI84" s="238">
        <v>0</v>
      </c>
      <c r="AJ84" s="238">
        <v>0</v>
      </c>
      <c r="AK84" s="238">
        <v>0</v>
      </c>
      <c r="AL84" s="238">
        <v>0</v>
      </c>
      <c r="AM84" s="238" t="s">
        <v>112</v>
      </c>
      <c r="AN84" s="238">
        <v>0</v>
      </c>
      <c r="AO84" s="238">
        <v>0</v>
      </c>
      <c r="AP84" s="238">
        <v>0</v>
      </c>
      <c r="AQ84" s="238">
        <v>0</v>
      </c>
      <c r="AR84" s="238">
        <v>0</v>
      </c>
      <c r="AS84" s="238">
        <v>0</v>
      </c>
      <c r="AT84" s="5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</row>
    <row r="85" spans="1:58" ht="30" x14ac:dyDescent="0.25">
      <c r="A85" s="46" t="s">
        <v>7</v>
      </c>
      <c r="B85" s="7" t="s">
        <v>84</v>
      </c>
      <c r="C85" s="46" t="s">
        <v>113</v>
      </c>
      <c r="D85" s="47" t="s">
        <v>112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5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</row>
    <row r="86" spans="1:58" ht="32.25" customHeight="1" x14ac:dyDescent="0.25">
      <c r="A86" s="46" t="s">
        <v>27</v>
      </c>
      <c r="B86" s="7" t="s">
        <v>85</v>
      </c>
      <c r="C86" s="46" t="s">
        <v>113</v>
      </c>
      <c r="D86" s="47" t="s">
        <v>112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5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</row>
    <row r="87" spans="1:58" ht="30" x14ac:dyDescent="0.25">
      <c r="A87" s="46" t="s">
        <v>35</v>
      </c>
      <c r="B87" s="7" t="s">
        <v>86</v>
      </c>
      <c r="C87" s="46" t="s">
        <v>113</v>
      </c>
      <c r="D87" s="47" t="s">
        <v>112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5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</row>
    <row r="88" spans="1:58" ht="30" x14ac:dyDescent="0.25">
      <c r="A88" s="46" t="s">
        <v>8</v>
      </c>
      <c r="B88" s="7" t="s">
        <v>92</v>
      </c>
      <c r="C88" s="46" t="s">
        <v>113</v>
      </c>
      <c r="D88" s="47" t="s">
        <v>112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5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</row>
    <row r="89" spans="1:58" ht="30" x14ac:dyDescent="0.25">
      <c r="A89" s="46" t="s">
        <v>24</v>
      </c>
      <c r="B89" s="7" t="s">
        <v>93</v>
      </c>
      <c r="C89" s="46" t="s">
        <v>113</v>
      </c>
      <c r="D89" s="47" t="s">
        <v>112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5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</row>
    <row r="90" spans="1:58" ht="30" x14ac:dyDescent="0.25">
      <c r="A90" s="46" t="s">
        <v>25</v>
      </c>
      <c r="B90" s="7" t="s">
        <v>94</v>
      </c>
      <c r="C90" s="46" t="s">
        <v>113</v>
      </c>
      <c r="D90" s="47" t="s">
        <v>112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5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</row>
    <row r="91" spans="1:58" ht="30" x14ac:dyDescent="0.25">
      <c r="A91" s="46" t="s">
        <v>26</v>
      </c>
      <c r="B91" s="7" t="s">
        <v>95</v>
      </c>
      <c r="C91" s="46" t="s">
        <v>113</v>
      </c>
      <c r="D91" s="47" t="s">
        <v>112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5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</row>
    <row r="92" spans="1:58" ht="30" x14ac:dyDescent="0.25">
      <c r="A92" s="46" t="s">
        <v>87</v>
      </c>
      <c r="B92" s="7" t="s">
        <v>96</v>
      </c>
      <c r="C92" s="46" t="s">
        <v>113</v>
      </c>
      <c r="D92" s="47" t="s">
        <v>112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5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</row>
    <row r="93" spans="1:58" ht="30" x14ac:dyDescent="0.25">
      <c r="A93" s="46" t="s">
        <v>88</v>
      </c>
      <c r="B93" s="7" t="s">
        <v>97</v>
      </c>
      <c r="C93" s="46" t="s">
        <v>113</v>
      </c>
      <c r="D93" s="47" t="s">
        <v>112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5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</row>
    <row r="94" spans="1:58" ht="30" x14ac:dyDescent="0.25">
      <c r="A94" s="46" t="s">
        <v>89</v>
      </c>
      <c r="B94" s="7" t="s">
        <v>98</v>
      </c>
      <c r="C94" s="46" t="s">
        <v>113</v>
      </c>
      <c r="D94" s="47" t="s">
        <v>112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5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</row>
    <row r="95" spans="1:58" ht="30" x14ac:dyDescent="0.25">
      <c r="A95" s="46" t="s">
        <v>90</v>
      </c>
      <c r="B95" s="7" t="s">
        <v>99</v>
      </c>
      <c r="C95" s="46" t="s">
        <v>113</v>
      </c>
      <c r="D95" s="47" t="s">
        <v>112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5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</row>
    <row r="96" spans="1:58" ht="30" x14ac:dyDescent="0.25">
      <c r="A96" s="46" t="s">
        <v>91</v>
      </c>
      <c r="B96" s="7" t="s">
        <v>100</v>
      </c>
      <c r="C96" s="46" t="s">
        <v>113</v>
      </c>
      <c r="D96" s="47" t="s">
        <v>112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5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</row>
    <row r="97" spans="1:58" ht="30" x14ac:dyDescent="0.25">
      <c r="A97" s="46" t="s">
        <v>17</v>
      </c>
      <c r="B97" s="7" t="s">
        <v>102</v>
      </c>
      <c r="C97" s="46" t="s">
        <v>113</v>
      </c>
      <c r="D97" s="47" t="s">
        <v>112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5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</row>
    <row r="98" spans="1:58" ht="30" x14ac:dyDescent="0.25">
      <c r="A98" s="46" t="s">
        <v>101</v>
      </c>
      <c r="B98" s="7" t="s">
        <v>103</v>
      </c>
      <c r="C98" s="46" t="s">
        <v>113</v>
      </c>
      <c r="D98" s="47" t="s">
        <v>112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5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</row>
    <row r="99" spans="1:58" ht="30" x14ac:dyDescent="0.25">
      <c r="A99" s="13" t="s">
        <v>118</v>
      </c>
      <c r="B99" s="7" t="s">
        <v>117</v>
      </c>
      <c r="C99" s="46" t="s">
        <v>113</v>
      </c>
      <c r="D99" s="47" t="s">
        <v>112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5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</row>
    <row r="100" spans="1:58" ht="45" x14ac:dyDescent="0.25">
      <c r="A100" s="46" t="s">
        <v>9</v>
      </c>
      <c r="B100" s="7" t="s">
        <v>104</v>
      </c>
      <c r="C100" s="46" t="s">
        <v>113</v>
      </c>
      <c r="D100" s="47" t="s">
        <v>112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5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</row>
    <row r="101" spans="1:58" ht="30" x14ac:dyDescent="0.25">
      <c r="A101" s="46" t="s">
        <v>10</v>
      </c>
      <c r="B101" s="7" t="s">
        <v>105</v>
      </c>
      <c r="C101" s="46" t="s">
        <v>113</v>
      </c>
      <c r="D101" s="47" t="s">
        <v>112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5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</row>
    <row r="102" spans="1:58" ht="30" x14ac:dyDescent="0.25">
      <c r="A102" s="46" t="s">
        <v>11</v>
      </c>
      <c r="B102" s="7" t="s">
        <v>106</v>
      </c>
      <c r="C102" s="46" t="s">
        <v>113</v>
      </c>
      <c r="D102" s="47" t="s">
        <v>112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5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</row>
    <row r="103" spans="1:58" ht="22.5" customHeight="1" x14ac:dyDescent="0.25">
      <c r="A103" s="46" t="s">
        <v>36</v>
      </c>
      <c r="B103" s="7" t="s">
        <v>107</v>
      </c>
      <c r="C103" s="46" t="s">
        <v>113</v>
      </c>
      <c r="D103" s="47" t="s">
        <v>112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5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</row>
    <row r="104" spans="1:58" ht="51.75" customHeight="1" x14ac:dyDescent="0.25">
      <c r="A104" s="46" t="s">
        <v>29</v>
      </c>
      <c r="B104" s="7" t="s">
        <v>108</v>
      </c>
      <c r="C104" s="46" t="s">
        <v>113</v>
      </c>
      <c r="D104" s="47" t="s">
        <v>112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0</v>
      </c>
      <c r="AI104" s="48">
        <v>0</v>
      </c>
      <c r="AJ104" s="48">
        <v>0</v>
      </c>
      <c r="AK104" s="48">
        <v>0</v>
      </c>
      <c r="AL104" s="48">
        <v>0</v>
      </c>
      <c r="AM104" s="48">
        <v>0</v>
      </c>
      <c r="AN104" s="48">
        <v>0</v>
      </c>
      <c r="AO104" s="48">
        <v>0</v>
      </c>
      <c r="AP104" s="48">
        <v>0</v>
      </c>
      <c r="AQ104" s="48">
        <v>0</v>
      </c>
      <c r="AR104" s="48">
        <v>0</v>
      </c>
      <c r="AS104" s="48">
        <v>0</v>
      </c>
      <c r="AT104" s="49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</row>
    <row r="105" spans="1:58" ht="47.25" customHeight="1" x14ac:dyDescent="0.25">
      <c r="A105" s="46" t="s">
        <v>37</v>
      </c>
      <c r="B105" s="7" t="s">
        <v>109</v>
      </c>
      <c r="C105" s="46" t="s">
        <v>113</v>
      </c>
      <c r="D105" s="47" t="s">
        <v>112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0</v>
      </c>
      <c r="AQ105" s="48">
        <v>0</v>
      </c>
      <c r="AR105" s="48">
        <v>0</v>
      </c>
      <c r="AS105" s="48">
        <v>0</v>
      </c>
      <c r="AT105" s="50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</row>
    <row r="106" spans="1:58" x14ac:dyDescent="0.25">
      <c r="A106" s="351" t="s">
        <v>307</v>
      </c>
      <c r="B106" s="351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</row>
    <row r="107" spans="1:58" x14ac:dyDescent="0.25">
      <c r="A107" s="351" t="s">
        <v>308</v>
      </c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</row>
    <row r="108" spans="1:58" x14ac:dyDescent="0.25">
      <c r="A108" s="263" t="s">
        <v>309</v>
      </c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</row>
    <row r="109" spans="1:58" x14ac:dyDescent="0.25">
      <c r="A109" s="263" t="s">
        <v>304</v>
      </c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</row>
    <row r="110" spans="1:58" x14ac:dyDescent="0.25">
      <c r="A110" s="263" t="s">
        <v>305</v>
      </c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</row>
    <row r="111" spans="1:58" x14ac:dyDescent="0.25">
      <c r="A111" s="263" t="s">
        <v>306</v>
      </c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</row>
    <row r="112" spans="1:58" x14ac:dyDescent="0.25">
      <c r="A112" s="260" t="s">
        <v>310</v>
      </c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</row>
  </sheetData>
  <customSheetViews>
    <customSheetView guid="{FC68BDD2-F512-4524-8E29-BBFD503F0B23}" scale="55" fitToPage="1">
      <selection activeCell="B11" sqref="B11:B14"/>
      <pageMargins left="0.70866141732283472" right="0.70866141732283472" top="0.74803149606299213" bottom="0.74803149606299213" header="0.31496062992125984" footer="0.31496062992125984"/>
      <pageSetup paperSize="8" scale="39" fitToHeight="2" orientation="landscape" r:id="rId1"/>
    </customSheetView>
  </customSheetViews>
  <mergeCells count="29">
    <mergeCell ref="A109:Q109"/>
    <mergeCell ref="A110:Q110"/>
    <mergeCell ref="A111:Q111"/>
    <mergeCell ref="A112:Q112"/>
    <mergeCell ref="R12:X12"/>
    <mergeCell ref="A106:Q106"/>
    <mergeCell ref="A107:Q107"/>
    <mergeCell ref="A108:Q108"/>
    <mergeCell ref="D12:J12"/>
    <mergeCell ref="K12:Q12"/>
    <mergeCell ref="D13:J13"/>
    <mergeCell ref="K13:Q13"/>
    <mergeCell ref="A10:AE10"/>
    <mergeCell ref="A11:A14"/>
    <mergeCell ref="B11:B14"/>
    <mergeCell ref="C11:C14"/>
    <mergeCell ref="Y12:AE12"/>
    <mergeCell ref="R13:X13"/>
    <mergeCell ref="Y13:AE13"/>
    <mergeCell ref="B9:Q9"/>
    <mergeCell ref="A4:AE4"/>
    <mergeCell ref="A5:AE5"/>
    <mergeCell ref="A7:AE7"/>
    <mergeCell ref="A8:AE8"/>
    <mergeCell ref="AF12:AL12"/>
    <mergeCell ref="AF13:AL13"/>
    <mergeCell ref="AM12:AS12"/>
    <mergeCell ref="AM13:AS13"/>
    <mergeCell ref="D11:AS11"/>
  </mergeCells>
  <pageMargins left="0.70866141732283472" right="0.70866141732283472" top="0.74803149606299213" bottom="0.74803149606299213" header="0.31496062992125984" footer="0.31496062992125984"/>
  <pageSetup paperSize="8" scale="39" fitToHeight="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05"/>
  <sheetViews>
    <sheetView zoomScale="55" zoomScaleNormal="55" workbookViewId="0"/>
  </sheetViews>
  <sheetFormatPr defaultColWidth="9.140625" defaultRowHeight="15.75" x14ac:dyDescent="0.25"/>
  <cols>
    <col min="1" max="1" width="13" style="210" customWidth="1"/>
    <col min="2" max="2" width="60.28515625" style="210" customWidth="1"/>
    <col min="3" max="3" width="12.140625" style="243" customWidth="1"/>
    <col min="4" max="4" width="15.85546875" style="31" customWidth="1"/>
    <col min="5" max="67" width="11.5703125" style="31" customWidth="1"/>
    <col min="68" max="16384" width="9.140625" style="31"/>
  </cols>
  <sheetData>
    <row r="1" spans="1:67" ht="22.5" x14ac:dyDescent="0.25">
      <c r="A1" s="59"/>
      <c r="B1" s="106"/>
      <c r="C1" s="106"/>
      <c r="D1" s="97"/>
      <c r="E1" s="97"/>
      <c r="F1" s="97"/>
      <c r="G1" s="97"/>
      <c r="H1" s="97"/>
      <c r="I1" s="97"/>
      <c r="J1" s="97"/>
      <c r="K1" s="227"/>
      <c r="L1" s="227"/>
      <c r="M1" s="227"/>
      <c r="N1" s="227"/>
      <c r="O1" s="227"/>
      <c r="P1" s="227"/>
      <c r="Q1" s="227"/>
      <c r="R1" s="227"/>
      <c r="S1" s="227"/>
      <c r="BO1" s="60" t="s">
        <v>319</v>
      </c>
    </row>
    <row r="2" spans="1:67" ht="22.5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BO2" s="61" t="s">
        <v>120</v>
      </c>
    </row>
    <row r="3" spans="1:67" x14ac:dyDescent="0.25">
      <c r="A3" s="243"/>
      <c r="B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</row>
    <row r="4" spans="1:67" x14ac:dyDescent="0.25">
      <c r="A4" s="330" t="s">
        <v>302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</row>
    <row r="5" spans="1:67" x14ac:dyDescent="0.25">
      <c r="A5" s="331" t="s">
        <v>317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</row>
    <row r="6" spans="1:67" x14ac:dyDescent="0.25">
      <c r="A6" s="59"/>
      <c r="B6" s="244"/>
      <c r="C6" s="244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</row>
    <row r="7" spans="1:67" x14ac:dyDescent="0.25">
      <c r="A7" s="332" t="s">
        <v>477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</row>
    <row r="8" spans="1:67" x14ac:dyDescent="0.25">
      <c r="A8" s="285" t="s">
        <v>123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</row>
    <row r="9" spans="1:67" s="210" customFormat="1" ht="15" customHeight="1" x14ac:dyDescent="0.25">
      <c r="L9" s="103"/>
      <c r="M9" s="103"/>
      <c r="N9" s="103"/>
      <c r="O9" s="103"/>
      <c r="P9" s="103"/>
      <c r="Q9" s="103"/>
      <c r="R9" s="103"/>
    </row>
    <row r="10" spans="1:67" ht="26.25" customHeight="1" x14ac:dyDescent="0.25">
      <c r="A10" s="334" t="s">
        <v>38</v>
      </c>
      <c r="B10" s="334" t="s">
        <v>39</v>
      </c>
      <c r="C10" s="334" t="s">
        <v>160</v>
      </c>
      <c r="D10" s="363" t="s">
        <v>311</v>
      </c>
      <c r="E10" s="364"/>
      <c r="F10" s="364"/>
      <c r="G10" s="364"/>
      <c r="H10" s="364"/>
      <c r="I10" s="364"/>
      <c r="J10" s="364"/>
      <c r="K10" s="365"/>
      <c r="L10" s="358" t="s">
        <v>312</v>
      </c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60"/>
      <c r="AK10" s="360"/>
      <c r="AL10" s="360"/>
      <c r="AM10" s="360"/>
      <c r="AN10" s="360"/>
      <c r="AO10" s="360"/>
      <c r="AP10" s="360"/>
      <c r="AQ10" s="360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59"/>
      <c r="BI10" s="359"/>
      <c r="BJ10" s="359"/>
      <c r="BK10" s="359"/>
      <c r="BL10" s="359"/>
      <c r="BM10" s="359"/>
      <c r="BN10" s="359"/>
      <c r="BO10" s="362"/>
    </row>
    <row r="11" spans="1:67" ht="22.5" customHeight="1" x14ac:dyDescent="0.25">
      <c r="A11" s="335"/>
      <c r="B11" s="335"/>
      <c r="C11" s="335"/>
      <c r="D11" s="266"/>
      <c r="E11" s="366"/>
      <c r="F11" s="366"/>
      <c r="G11" s="366"/>
      <c r="H11" s="366"/>
      <c r="I11" s="366"/>
      <c r="J11" s="366"/>
      <c r="K11" s="367"/>
      <c r="L11" s="337" t="s">
        <v>313</v>
      </c>
      <c r="M11" s="338"/>
      <c r="N11" s="338"/>
      <c r="O11" s="338"/>
      <c r="P11" s="338"/>
      <c r="Q11" s="338"/>
      <c r="R11" s="338"/>
      <c r="S11" s="339"/>
      <c r="T11" s="337" t="s">
        <v>482</v>
      </c>
      <c r="U11" s="338"/>
      <c r="V11" s="338"/>
      <c r="W11" s="338"/>
      <c r="X11" s="338"/>
      <c r="Y11" s="338"/>
      <c r="Z11" s="338"/>
      <c r="AA11" s="339"/>
      <c r="AB11" s="337" t="s">
        <v>483</v>
      </c>
      <c r="AC11" s="338"/>
      <c r="AD11" s="338"/>
      <c r="AE11" s="338"/>
      <c r="AF11" s="338"/>
      <c r="AG11" s="338"/>
      <c r="AH11" s="338"/>
      <c r="AI11" s="339"/>
      <c r="AJ11" s="355" t="s">
        <v>496</v>
      </c>
      <c r="AK11" s="356"/>
      <c r="AL11" s="356"/>
      <c r="AM11" s="356"/>
      <c r="AN11" s="356"/>
      <c r="AO11" s="356"/>
      <c r="AP11" s="356"/>
      <c r="AQ11" s="357"/>
      <c r="AR11" s="355" t="s">
        <v>522</v>
      </c>
      <c r="AS11" s="356"/>
      <c r="AT11" s="356"/>
      <c r="AU11" s="356"/>
      <c r="AV11" s="356"/>
      <c r="AW11" s="356"/>
      <c r="AX11" s="356"/>
      <c r="AY11" s="357"/>
      <c r="AZ11" s="355" t="s">
        <v>523</v>
      </c>
      <c r="BA11" s="356"/>
      <c r="BB11" s="356"/>
      <c r="BC11" s="356"/>
      <c r="BD11" s="356"/>
      <c r="BE11" s="356"/>
      <c r="BF11" s="356"/>
      <c r="BG11" s="357"/>
      <c r="BH11" s="352" t="s">
        <v>273</v>
      </c>
      <c r="BI11" s="353"/>
      <c r="BJ11" s="353"/>
      <c r="BK11" s="353"/>
      <c r="BL11" s="353"/>
      <c r="BM11" s="353"/>
      <c r="BN11" s="353"/>
      <c r="BO11" s="354"/>
    </row>
    <row r="12" spans="1:67" ht="38.25" customHeight="1" x14ac:dyDescent="0.25">
      <c r="A12" s="335"/>
      <c r="B12" s="335"/>
      <c r="C12" s="335"/>
      <c r="D12" s="340" t="s">
        <v>124</v>
      </c>
      <c r="E12" s="341"/>
      <c r="F12" s="341"/>
      <c r="G12" s="341"/>
      <c r="H12" s="341"/>
      <c r="I12" s="341"/>
      <c r="J12" s="341"/>
      <c r="K12" s="342"/>
      <c r="L12" s="340" t="s">
        <v>152</v>
      </c>
      <c r="M12" s="341"/>
      <c r="N12" s="341"/>
      <c r="O12" s="341"/>
      <c r="P12" s="341"/>
      <c r="Q12" s="341"/>
      <c r="R12" s="341"/>
      <c r="S12" s="342"/>
      <c r="T12" s="340" t="s">
        <v>144</v>
      </c>
      <c r="U12" s="341"/>
      <c r="V12" s="341"/>
      <c r="W12" s="341"/>
      <c r="X12" s="341"/>
      <c r="Y12" s="341"/>
      <c r="Z12" s="341"/>
      <c r="AA12" s="342"/>
      <c r="AB12" s="340" t="s">
        <v>144</v>
      </c>
      <c r="AC12" s="341"/>
      <c r="AD12" s="341"/>
      <c r="AE12" s="341"/>
      <c r="AF12" s="341"/>
      <c r="AG12" s="341"/>
      <c r="AH12" s="341"/>
      <c r="AI12" s="342"/>
      <c r="AJ12" s="340" t="s">
        <v>144</v>
      </c>
      <c r="AK12" s="341"/>
      <c r="AL12" s="341"/>
      <c r="AM12" s="341"/>
      <c r="AN12" s="341"/>
      <c r="AO12" s="341"/>
      <c r="AP12" s="341"/>
      <c r="AQ12" s="342"/>
      <c r="AR12" s="340" t="s">
        <v>144</v>
      </c>
      <c r="AS12" s="341"/>
      <c r="AT12" s="341"/>
      <c r="AU12" s="341"/>
      <c r="AV12" s="341"/>
      <c r="AW12" s="341"/>
      <c r="AX12" s="341"/>
      <c r="AY12" s="342"/>
      <c r="AZ12" s="340" t="s">
        <v>144</v>
      </c>
      <c r="BA12" s="341"/>
      <c r="BB12" s="341"/>
      <c r="BC12" s="341"/>
      <c r="BD12" s="341"/>
      <c r="BE12" s="341"/>
      <c r="BF12" s="341"/>
      <c r="BG12" s="342"/>
      <c r="BH12" s="340" t="s">
        <v>124</v>
      </c>
      <c r="BI12" s="341"/>
      <c r="BJ12" s="341"/>
      <c r="BK12" s="341"/>
      <c r="BL12" s="341"/>
      <c r="BM12" s="341"/>
      <c r="BN12" s="341"/>
      <c r="BO12" s="342"/>
    </row>
    <row r="13" spans="1:67" ht="59.25" customHeight="1" x14ac:dyDescent="0.25">
      <c r="A13" s="336"/>
      <c r="B13" s="336"/>
      <c r="C13" s="336"/>
      <c r="D13" s="194" t="s">
        <v>258</v>
      </c>
      <c r="E13" s="194" t="s">
        <v>259</v>
      </c>
      <c r="F13" s="194" t="s">
        <v>314</v>
      </c>
      <c r="G13" s="194" t="s">
        <v>315</v>
      </c>
      <c r="H13" s="194" t="s">
        <v>316</v>
      </c>
      <c r="I13" s="194" t="s">
        <v>261</v>
      </c>
      <c r="J13" s="195" t="s">
        <v>262</v>
      </c>
      <c r="K13" s="195" t="s">
        <v>263</v>
      </c>
      <c r="L13" s="194" t="s">
        <v>258</v>
      </c>
      <c r="M13" s="194" t="s">
        <v>259</v>
      </c>
      <c r="N13" s="194" t="s">
        <v>314</v>
      </c>
      <c r="O13" s="194" t="s">
        <v>315</v>
      </c>
      <c r="P13" s="194" t="s">
        <v>316</v>
      </c>
      <c r="Q13" s="194" t="s">
        <v>261</v>
      </c>
      <c r="R13" s="195" t="s">
        <v>262</v>
      </c>
      <c r="S13" s="195" t="s">
        <v>263</v>
      </c>
      <c r="T13" s="194" t="s">
        <v>258</v>
      </c>
      <c r="U13" s="194" t="s">
        <v>259</v>
      </c>
      <c r="V13" s="194" t="s">
        <v>314</v>
      </c>
      <c r="W13" s="194" t="s">
        <v>315</v>
      </c>
      <c r="X13" s="194" t="s">
        <v>316</v>
      </c>
      <c r="Y13" s="194" t="s">
        <v>261</v>
      </c>
      <c r="Z13" s="195" t="s">
        <v>262</v>
      </c>
      <c r="AA13" s="195" t="s">
        <v>263</v>
      </c>
      <c r="AB13" s="194" t="s">
        <v>258</v>
      </c>
      <c r="AC13" s="194" t="s">
        <v>259</v>
      </c>
      <c r="AD13" s="194" t="s">
        <v>314</v>
      </c>
      <c r="AE13" s="194" t="s">
        <v>315</v>
      </c>
      <c r="AF13" s="194" t="s">
        <v>316</v>
      </c>
      <c r="AG13" s="194" t="s">
        <v>261</v>
      </c>
      <c r="AH13" s="195" t="s">
        <v>262</v>
      </c>
      <c r="AI13" s="195" t="s">
        <v>263</v>
      </c>
      <c r="AJ13" s="194" t="s">
        <v>258</v>
      </c>
      <c r="AK13" s="194" t="s">
        <v>259</v>
      </c>
      <c r="AL13" s="194" t="s">
        <v>314</v>
      </c>
      <c r="AM13" s="194" t="s">
        <v>315</v>
      </c>
      <c r="AN13" s="194" t="s">
        <v>316</v>
      </c>
      <c r="AO13" s="194" t="s">
        <v>261</v>
      </c>
      <c r="AP13" s="195" t="s">
        <v>262</v>
      </c>
      <c r="AQ13" s="195" t="s">
        <v>263</v>
      </c>
      <c r="AR13" s="194" t="s">
        <v>258</v>
      </c>
      <c r="AS13" s="194" t="s">
        <v>259</v>
      </c>
      <c r="AT13" s="194" t="s">
        <v>314</v>
      </c>
      <c r="AU13" s="194" t="s">
        <v>315</v>
      </c>
      <c r="AV13" s="194" t="s">
        <v>316</v>
      </c>
      <c r="AW13" s="194" t="s">
        <v>261</v>
      </c>
      <c r="AX13" s="195" t="s">
        <v>262</v>
      </c>
      <c r="AY13" s="195" t="s">
        <v>263</v>
      </c>
      <c r="AZ13" s="194" t="s">
        <v>258</v>
      </c>
      <c r="BA13" s="194" t="s">
        <v>259</v>
      </c>
      <c r="BB13" s="194" t="s">
        <v>314</v>
      </c>
      <c r="BC13" s="194" t="s">
        <v>315</v>
      </c>
      <c r="BD13" s="194" t="s">
        <v>316</v>
      </c>
      <c r="BE13" s="194" t="s">
        <v>261</v>
      </c>
      <c r="BF13" s="195" t="s">
        <v>262</v>
      </c>
      <c r="BG13" s="195" t="s">
        <v>263</v>
      </c>
      <c r="BH13" s="194" t="s">
        <v>258</v>
      </c>
      <c r="BI13" s="194" t="s">
        <v>259</v>
      </c>
      <c r="BJ13" s="194" t="s">
        <v>314</v>
      </c>
      <c r="BK13" s="194" t="s">
        <v>315</v>
      </c>
      <c r="BL13" s="194" t="s">
        <v>316</v>
      </c>
      <c r="BM13" s="194" t="s">
        <v>261</v>
      </c>
      <c r="BN13" s="195" t="s">
        <v>262</v>
      </c>
      <c r="BO13" s="195" t="s">
        <v>263</v>
      </c>
    </row>
    <row r="14" spans="1:67" x14ac:dyDescent="0.25">
      <c r="A14" s="196">
        <v>1</v>
      </c>
      <c r="B14" s="196">
        <v>2</v>
      </c>
      <c r="C14" s="196">
        <v>3</v>
      </c>
      <c r="D14" s="197" t="s">
        <v>224</v>
      </c>
      <c r="E14" s="197" t="s">
        <v>225</v>
      </c>
      <c r="F14" s="197" t="s">
        <v>223</v>
      </c>
      <c r="G14" s="197" t="s">
        <v>226</v>
      </c>
      <c r="H14" s="197" t="s">
        <v>227</v>
      </c>
      <c r="I14" s="197" t="s">
        <v>228</v>
      </c>
      <c r="J14" s="197" t="s">
        <v>229</v>
      </c>
      <c r="K14" s="197" t="s">
        <v>231</v>
      </c>
      <c r="L14" s="197" t="s">
        <v>198</v>
      </c>
      <c r="M14" s="197" t="s">
        <v>199</v>
      </c>
      <c r="N14" s="197" t="s">
        <v>200</v>
      </c>
      <c r="O14" s="197" t="s">
        <v>201</v>
      </c>
      <c r="P14" s="197" t="s">
        <v>202</v>
      </c>
      <c r="Q14" s="197" t="s">
        <v>203</v>
      </c>
      <c r="R14" s="197" t="s">
        <v>204</v>
      </c>
      <c r="S14" s="197" t="s">
        <v>206</v>
      </c>
      <c r="T14" s="197" t="s">
        <v>212</v>
      </c>
      <c r="U14" s="197" t="s">
        <v>213</v>
      </c>
      <c r="V14" s="197" t="s">
        <v>214</v>
      </c>
      <c r="W14" s="197" t="s">
        <v>544</v>
      </c>
      <c r="X14" s="197" t="s">
        <v>545</v>
      </c>
      <c r="Y14" s="197" t="s">
        <v>546</v>
      </c>
      <c r="Z14" s="197" t="s">
        <v>547</v>
      </c>
      <c r="AA14" s="197" t="s">
        <v>548</v>
      </c>
      <c r="AB14" s="197" t="s">
        <v>215</v>
      </c>
      <c r="AC14" s="197" t="s">
        <v>216</v>
      </c>
      <c r="AD14" s="197" t="s">
        <v>549</v>
      </c>
      <c r="AE14" s="197" t="s">
        <v>550</v>
      </c>
      <c r="AF14" s="197" t="s">
        <v>551</v>
      </c>
      <c r="AG14" s="197" t="s">
        <v>552</v>
      </c>
      <c r="AH14" s="197" t="s">
        <v>553</v>
      </c>
      <c r="AI14" s="197" t="s">
        <v>554</v>
      </c>
      <c r="AJ14" s="246" t="s">
        <v>217</v>
      </c>
      <c r="AK14" s="246" t="s">
        <v>218</v>
      </c>
      <c r="AL14" s="246" t="s">
        <v>219</v>
      </c>
      <c r="AM14" s="246" t="s">
        <v>456</v>
      </c>
      <c r="AN14" s="246" t="s">
        <v>457</v>
      </c>
      <c r="AO14" s="246" t="s">
        <v>458</v>
      </c>
      <c r="AP14" s="246" t="s">
        <v>459</v>
      </c>
      <c r="AQ14" s="246" t="s">
        <v>460</v>
      </c>
      <c r="AR14" s="246" t="s">
        <v>220</v>
      </c>
      <c r="AS14" s="246" t="s">
        <v>221</v>
      </c>
      <c r="AT14" s="246" t="s">
        <v>461</v>
      </c>
      <c r="AU14" s="246" t="s">
        <v>462</v>
      </c>
      <c r="AV14" s="246" t="s">
        <v>463</v>
      </c>
      <c r="AW14" s="246" t="s">
        <v>464</v>
      </c>
      <c r="AX14" s="246" t="s">
        <v>465</v>
      </c>
      <c r="AY14" s="246" t="s">
        <v>466</v>
      </c>
      <c r="AZ14" s="246" t="s">
        <v>222</v>
      </c>
      <c r="BA14" s="246" t="s">
        <v>467</v>
      </c>
      <c r="BB14" s="246" t="s">
        <v>468</v>
      </c>
      <c r="BC14" s="246" t="s">
        <v>469</v>
      </c>
      <c r="BD14" s="246" t="s">
        <v>470</v>
      </c>
      <c r="BE14" s="246" t="s">
        <v>471</v>
      </c>
      <c r="BF14" s="246" t="s">
        <v>472</v>
      </c>
      <c r="BG14" s="246" t="s">
        <v>473</v>
      </c>
      <c r="BH14" s="197" t="s">
        <v>555</v>
      </c>
      <c r="BI14" s="197" t="s">
        <v>556</v>
      </c>
      <c r="BJ14" s="197" t="s">
        <v>557</v>
      </c>
      <c r="BK14" s="197" t="s">
        <v>558</v>
      </c>
      <c r="BL14" s="197" t="s">
        <v>559</v>
      </c>
      <c r="BM14" s="197" t="s">
        <v>560</v>
      </c>
      <c r="BN14" s="197" t="s">
        <v>561</v>
      </c>
      <c r="BO14" s="197" t="s">
        <v>562</v>
      </c>
    </row>
    <row r="15" spans="1:67" s="53" customFormat="1" ht="30" customHeight="1" x14ac:dyDescent="0.25">
      <c r="A15" s="12" t="s">
        <v>18</v>
      </c>
      <c r="B15" s="12" t="s">
        <v>51</v>
      </c>
      <c r="C15" s="52" t="s">
        <v>113</v>
      </c>
      <c r="D15" s="9">
        <f t="shared" ref="D15:BN15" si="0">SUM(D16:D21)</f>
        <v>24.359049825000007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18.715000000000003</v>
      </c>
      <c r="I15" s="9">
        <f t="shared" si="0"/>
        <v>24.184830000000002</v>
      </c>
      <c r="J15" s="9">
        <f t="shared" si="0"/>
        <v>0</v>
      </c>
      <c r="K15" s="9">
        <f t="shared" si="0"/>
        <v>5</v>
      </c>
      <c r="L15" s="9">
        <f t="shared" si="0"/>
        <v>12.693028519999999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 t="shared" si="0"/>
        <v>18.715000000000003</v>
      </c>
      <c r="Q15" s="9">
        <f t="shared" si="0"/>
        <v>12.52708</v>
      </c>
      <c r="R15" s="9">
        <f t="shared" si="0"/>
        <v>0</v>
      </c>
      <c r="S15" s="9">
        <f t="shared" si="0"/>
        <v>4</v>
      </c>
      <c r="T15" s="9">
        <f t="shared" si="0"/>
        <v>5.5047270749999999</v>
      </c>
      <c r="U15" s="9">
        <f t="shared" si="0"/>
        <v>0</v>
      </c>
      <c r="V15" s="9">
        <f t="shared" si="0"/>
        <v>0</v>
      </c>
      <c r="W15" s="9">
        <f t="shared" si="0"/>
        <v>0</v>
      </c>
      <c r="X15" s="9">
        <f t="shared" si="0"/>
        <v>12.834999999999999</v>
      </c>
      <c r="Y15" s="9">
        <f t="shared" si="0"/>
        <v>5.5422950000000002</v>
      </c>
      <c r="Z15" s="9">
        <f t="shared" si="0"/>
        <v>0</v>
      </c>
      <c r="AA15" s="9">
        <f t="shared" si="0"/>
        <v>2</v>
      </c>
      <c r="AB15" s="9">
        <f t="shared" si="0"/>
        <v>6.9504395499999996</v>
      </c>
      <c r="AC15" s="9">
        <f t="shared" si="0"/>
        <v>0</v>
      </c>
      <c r="AD15" s="9">
        <f t="shared" si="0"/>
        <v>0</v>
      </c>
      <c r="AE15" s="9">
        <f t="shared" si="0"/>
        <v>0</v>
      </c>
      <c r="AF15" s="9">
        <f t="shared" si="0"/>
        <v>2.6270000000000002</v>
      </c>
      <c r="AG15" s="9">
        <f t="shared" si="0"/>
        <v>7.3012050000000004</v>
      </c>
      <c r="AH15" s="9">
        <f t="shared" si="0"/>
        <v>0</v>
      </c>
      <c r="AI15" s="9">
        <f t="shared" si="0"/>
        <v>3</v>
      </c>
      <c r="AJ15" s="9">
        <f t="shared" si="0"/>
        <v>3.5692499999999998</v>
      </c>
      <c r="AK15" s="9">
        <f t="shared" si="0"/>
        <v>0</v>
      </c>
      <c r="AL15" s="9">
        <f t="shared" si="0"/>
        <v>0</v>
      </c>
      <c r="AM15" s="9">
        <f t="shared" si="0"/>
        <v>0</v>
      </c>
      <c r="AN15" s="9">
        <f t="shared" si="0"/>
        <v>1.0009999999999999</v>
      </c>
      <c r="AO15" s="9">
        <f t="shared" si="0"/>
        <v>3.4245199999999998</v>
      </c>
      <c r="AP15" s="9">
        <f t="shared" si="0"/>
        <v>0</v>
      </c>
      <c r="AQ15" s="9">
        <f t="shared" si="0"/>
        <v>0</v>
      </c>
      <c r="AR15" s="9">
        <f t="shared" ref="AR15:AY15" si="1">SUM(AR16:AR21)</f>
        <v>4.7911536999999997</v>
      </c>
      <c r="AS15" s="9">
        <f t="shared" si="1"/>
        <v>0</v>
      </c>
      <c r="AT15" s="9">
        <f t="shared" si="1"/>
        <v>0</v>
      </c>
      <c r="AU15" s="9">
        <f t="shared" si="1"/>
        <v>0</v>
      </c>
      <c r="AV15" s="9">
        <f t="shared" si="1"/>
        <v>1.5620000000000001</v>
      </c>
      <c r="AW15" s="9">
        <f t="shared" si="1"/>
        <v>4.53491</v>
      </c>
      <c r="AX15" s="9">
        <f t="shared" si="1"/>
        <v>0</v>
      </c>
      <c r="AY15" s="9">
        <f t="shared" si="1"/>
        <v>0</v>
      </c>
      <c r="AZ15" s="9">
        <f t="shared" ref="AZ15:BG15" si="2">SUM(AZ16:AZ21)</f>
        <v>3.5434795000000001</v>
      </c>
      <c r="BA15" s="9">
        <f t="shared" si="2"/>
        <v>0</v>
      </c>
      <c r="BB15" s="9">
        <f t="shared" si="2"/>
        <v>0</v>
      </c>
      <c r="BC15" s="9">
        <f t="shared" si="2"/>
        <v>0</v>
      </c>
      <c r="BD15" s="9">
        <f t="shared" si="2"/>
        <v>0.69000000000000006</v>
      </c>
      <c r="BE15" s="9">
        <f t="shared" si="2"/>
        <v>3.3818999999999999</v>
      </c>
      <c r="BF15" s="9">
        <f t="shared" si="2"/>
        <v>0</v>
      </c>
      <c r="BG15" s="9">
        <f t="shared" si="2"/>
        <v>0</v>
      </c>
      <c r="BH15" s="9">
        <f t="shared" si="0"/>
        <v>24.359049825000007</v>
      </c>
      <c r="BI15" s="9">
        <f t="shared" si="0"/>
        <v>0</v>
      </c>
      <c r="BJ15" s="9">
        <f t="shared" si="0"/>
        <v>0</v>
      </c>
      <c r="BK15" s="9">
        <f t="shared" si="0"/>
        <v>0</v>
      </c>
      <c r="BL15" s="9">
        <f t="shared" si="0"/>
        <v>18.715000000000003</v>
      </c>
      <c r="BM15" s="9">
        <f t="shared" si="0"/>
        <v>24.184830000000002</v>
      </c>
      <c r="BN15" s="9">
        <f t="shared" si="0"/>
        <v>0</v>
      </c>
      <c r="BO15" s="9">
        <f>SUM(BO16:BO21)</f>
        <v>5</v>
      </c>
    </row>
    <row r="16" spans="1:67" s="53" customFormat="1" ht="40.5" customHeight="1" x14ac:dyDescent="0.25">
      <c r="A16" s="12" t="s">
        <v>52</v>
      </c>
      <c r="B16" s="12" t="s">
        <v>53</v>
      </c>
      <c r="C16" s="52" t="s">
        <v>113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</row>
    <row r="17" spans="1:67" s="53" customFormat="1" ht="31.5" x14ac:dyDescent="0.25">
      <c r="A17" s="12" t="s">
        <v>54</v>
      </c>
      <c r="B17" s="12" t="s">
        <v>55</v>
      </c>
      <c r="C17" s="52" t="s">
        <v>113</v>
      </c>
      <c r="D17" s="9">
        <f>D48</f>
        <v>24.359049825000007</v>
      </c>
      <c r="E17" s="9">
        <f t="shared" ref="E17:BO17" si="3">E48</f>
        <v>0</v>
      </c>
      <c r="F17" s="9">
        <f t="shared" si="3"/>
        <v>0</v>
      </c>
      <c r="G17" s="9">
        <f t="shared" si="3"/>
        <v>0</v>
      </c>
      <c r="H17" s="9">
        <f>H48</f>
        <v>18.715000000000003</v>
      </c>
      <c r="I17" s="9">
        <f t="shared" si="3"/>
        <v>24.184830000000002</v>
      </c>
      <c r="J17" s="9">
        <f>J48</f>
        <v>0</v>
      </c>
      <c r="K17" s="9">
        <f t="shared" si="3"/>
        <v>5</v>
      </c>
      <c r="L17" s="9">
        <f t="shared" si="3"/>
        <v>12.693028519999999</v>
      </c>
      <c r="M17" s="9">
        <f t="shared" si="3"/>
        <v>0</v>
      </c>
      <c r="N17" s="9">
        <f t="shared" si="3"/>
        <v>0</v>
      </c>
      <c r="O17" s="9">
        <f t="shared" si="3"/>
        <v>0</v>
      </c>
      <c r="P17" s="9">
        <f t="shared" si="3"/>
        <v>18.715000000000003</v>
      </c>
      <c r="Q17" s="9">
        <f t="shared" si="3"/>
        <v>12.52708</v>
      </c>
      <c r="R17" s="9">
        <f t="shared" si="3"/>
        <v>0</v>
      </c>
      <c r="S17" s="9">
        <f t="shared" si="3"/>
        <v>4</v>
      </c>
      <c r="T17" s="9">
        <f t="shared" si="3"/>
        <v>5.5047270749999999</v>
      </c>
      <c r="U17" s="9">
        <f t="shared" si="3"/>
        <v>0</v>
      </c>
      <c r="V17" s="9">
        <f t="shared" si="3"/>
        <v>0</v>
      </c>
      <c r="W17" s="9">
        <f t="shared" si="3"/>
        <v>0</v>
      </c>
      <c r="X17" s="9">
        <f t="shared" si="3"/>
        <v>12.834999999999999</v>
      </c>
      <c r="Y17" s="9">
        <f t="shared" si="3"/>
        <v>5.5422950000000002</v>
      </c>
      <c r="Z17" s="9">
        <f t="shared" si="3"/>
        <v>0</v>
      </c>
      <c r="AA17" s="9">
        <f t="shared" si="3"/>
        <v>2</v>
      </c>
      <c r="AB17" s="9">
        <f t="shared" si="3"/>
        <v>6.9504395499999996</v>
      </c>
      <c r="AC17" s="9">
        <f t="shared" si="3"/>
        <v>0</v>
      </c>
      <c r="AD17" s="9">
        <f t="shared" si="3"/>
        <v>0</v>
      </c>
      <c r="AE17" s="9">
        <f t="shared" si="3"/>
        <v>0</v>
      </c>
      <c r="AF17" s="9">
        <f t="shared" si="3"/>
        <v>2.6270000000000002</v>
      </c>
      <c r="AG17" s="9">
        <f t="shared" si="3"/>
        <v>7.3012050000000004</v>
      </c>
      <c r="AH17" s="9">
        <f t="shared" si="3"/>
        <v>0</v>
      </c>
      <c r="AI17" s="9">
        <f t="shared" si="3"/>
        <v>3</v>
      </c>
      <c r="AJ17" s="9">
        <f t="shared" si="3"/>
        <v>3.5692499999999998</v>
      </c>
      <c r="AK17" s="9">
        <f t="shared" si="3"/>
        <v>0</v>
      </c>
      <c r="AL17" s="9">
        <f t="shared" si="3"/>
        <v>0</v>
      </c>
      <c r="AM17" s="9">
        <f t="shared" si="3"/>
        <v>0</v>
      </c>
      <c r="AN17" s="9">
        <f t="shared" si="3"/>
        <v>1.0009999999999999</v>
      </c>
      <c r="AO17" s="9">
        <f t="shared" si="3"/>
        <v>3.4245199999999998</v>
      </c>
      <c r="AP17" s="9">
        <f t="shared" si="3"/>
        <v>0</v>
      </c>
      <c r="AQ17" s="9">
        <f t="shared" si="3"/>
        <v>0</v>
      </c>
      <c r="AR17" s="9">
        <f t="shared" ref="AR17:AY17" si="4">AR48</f>
        <v>4.7911536999999997</v>
      </c>
      <c r="AS17" s="9">
        <f t="shared" si="4"/>
        <v>0</v>
      </c>
      <c r="AT17" s="9">
        <f t="shared" si="4"/>
        <v>0</v>
      </c>
      <c r="AU17" s="9">
        <f t="shared" si="4"/>
        <v>0</v>
      </c>
      <c r="AV17" s="9">
        <f t="shared" si="4"/>
        <v>1.5620000000000001</v>
      </c>
      <c r="AW17" s="9">
        <f t="shared" si="4"/>
        <v>4.53491</v>
      </c>
      <c r="AX17" s="9">
        <f t="shared" si="4"/>
        <v>0</v>
      </c>
      <c r="AY17" s="9">
        <f t="shared" si="4"/>
        <v>0</v>
      </c>
      <c r="AZ17" s="9">
        <f t="shared" ref="AZ17:BG17" si="5">AZ48</f>
        <v>3.5434795000000001</v>
      </c>
      <c r="BA17" s="9">
        <f t="shared" si="5"/>
        <v>0</v>
      </c>
      <c r="BB17" s="9">
        <f t="shared" si="5"/>
        <v>0</v>
      </c>
      <c r="BC17" s="9">
        <f t="shared" si="5"/>
        <v>0</v>
      </c>
      <c r="BD17" s="9">
        <f t="shared" si="5"/>
        <v>0.69000000000000006</v>
      </c>
      <c r="BE17" s="9">
        <f t="shared" si="5"/>
        <v>3.3818999999999999</v>
      </c>
      <c r="BF17" s="9">
        <f t="shared" si="5"/>
        <v>0</v>
      </c>
      <c r="BG17" s="9">
        <f t="shared" si="5"/>
        <v>0</v>
      </c>
      <c r="BH17" s="198">
        <f t="shared" si="3"/>
        <v>24.359049825000007</v>
      </c>
      <c r="BI17" s="9">
        <f t="shared" si="3"/>
        <v>0</v>
      </c>
      <c r="BJ17" s="9">
        <f t="shared" si="3"/>
        <v>0</v>
      </c>
      <c r="BK17" s="9">
        <f t="shared" si="3"/>
        <v>0</v>
      </c>
      <c r="BL17" s="9">
        <f t="shared" si="3"/>
        <v>18.715000000000003</v>
      </c>
      <c r="BM17" s="198">
        <f t="shared" si="3"/>
        <v>24.184830000000002</v>
      </c>
      <c r="BN17" s="9">
        <f t="shared" si="3"/>
        <v>0</v>
      </c>
      <c r="BO17" s="9">
        <f t="shared" si="3"/>
        <v>5</v>
      </c>
    </row>
    <row r="18" spans="1:67" s="53" customFormat="1" ht="47.25" x14ac:dyDescent="0.25">
      <c r="A18" s="12" t="s">
        <v>56</v>
      </c>
      <c r="B18" s="12" t="s">
        <v>57</v>
      </c>
      <c r="C18" s="52" t="s">
        <v>113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</row>
    <row r="19" spans="1:67" s="53" customFormat="1" ht="31.5" x14ac:dyDescent="0.25">
      <c r="A19" s="12" t="s">
        <v>58</v>
      </c>
      <c r="B19" s="12" t="s">
        <v>59</v>
      </c>
      <c r="C19" s="52" t="s">
        <v>113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</row>
    <row r="20" spans="1:67" s="53" customFormat="1" ht="31.5" x14ac:dyDescent="0.25">
      <c r="A20" s="12" t="s">
        <v>60</v>
      </c>
      <c r="B20" s="12" t="s">
        <v>61</v>
      </c>
      <c r="C20" s="52" t="s">
        <v>113</v>
      </c>
      <c r="D20" s="9">
        <f>D104</f>
        <v>0</v>
      </c>
      <c r="E20" s="9">
        <f t="shared" ref="E20:BO20" si="6">E104</f>
        <v>0</v>
      </c>
      <c r="F20" s="9">
        <f t="shared" si="6"/>
        <v>0</v>
      </c>
      <c r="G20" s="9">
        <f t="shared" si="6"/>
        <v>0</v>
      </c>
      <c r="H20" s="9">
        <f t="shared" si="6"/>
        <v>0</v>
      </c>
      <c r="I20" s="9">
        <f t="shared" si="6"/>
        <v>0</v>
      </c>
      <c r="J20" s="9">
        <f t="shared" si="6"/>
        <v>0</v>
      </c>
      <c r="K20" s="9">
        <f t="shared" si="6"/>
        <v>0</v>
      </c>
      <c r="L20" s="9">
        <f t="shared" si="6"/>
        <v>0</v>
      </c>
      <c r="M20" s="9">
        <f t="shared" si="6"/>
        <v>0</v>
      </c>
      <c r="N20" s="9">
        <f t="shared" si="6"/>
        <v>0</v>
      </c>
      <c r="O20" s="9">
        <f t="shared" si="6"/>
        <v>0</v>
      </c>
      <c r="P20" s="9">
        <f t="shared" si="6"/>
        <v>0</v>
      </c>
      <c r="Q20" s="9">
        <f t="shared" si="6"/>
        <v>0</v>
      </c>
      <c r="R20" s="9">
        <f t="shared" si="6"/>
        <v>0</v>
      </c>
      <c r="S20" s="9">
        <f t="shared" si="6"/>
        <v>0</v>
      </c>
      <c r="T20" s="9">
        <f t="shared" si="6"/>
        <v>0</v>
      </c>
      <c r="U20" s="9">
        <f t="shared" si="6"/>
        <v>0</v>
      </c>
      <c r="V20" s="9">
        <f t="shared" si="6"/>
        <v>0</v>
      </c>
      <c r="W20" s="9">
        <f t="shared" si="6"/>
        <v>0</v>
      </c>
      <c r="X20" s="9">
        <f t="shared" si="6"/>
        <v>0</v>
      </c>
      <c r="Y20" s="9">
        <f t="shared" si="6"/>
        <v>0</v>
      </c>
      <c r="Z20" s="9">
        <f t="shared" si="6"/>
        <v>0</v>
      </c>
      <c r="AA20" s="9">
        <f t="shared" si="6"/>
        <v>0</v>
      </c>
      <c r="AB20" s="9">
        <f t="shared" si="6"/>
        <v>0</v>
      </c>
      <c r="AC20" s="9">
        <f t="shared" si="6"/>
        <v>0</v>
      </c>
      <c r="AD20" s="9">
        <f t="shared" si="6"/>
        <v>0</v>
      </c>
      <c r="AE20" s="9">
        <f t="shared" si="6"/>
        <v>0</v>
      </c>
      <c r="AF20" s="9">
        <f t="shared" si="6"/>
        <v>0</v>
      </c>
      <c r="AG20" s="9">
        <f t="shared" si="6"/>
        <v>0</v>
      </c>
      <c r="AH20" s="9">
        <f t="shared" si="6"/>
        <v>0</v>
      </c>
      <c r="AI20" s="9">
        <f t="shared" si="6"/>
        <v>0</v>
      </c>
      <c r="AJ20" s="9">
        <f t="shared" si="6"/>
        <v>0</v>
      </c>
      <c r="AK20" s="9">
        <f t="shared" si="6"/>
        <v>0</v>
      </c>
      <c r="AL20" s="9">
        <f t="shared" si="6"/>
        <v>0</v>
      </c>
      <c r="AM20" s="9">
        <f t="shared" si="6"/>
        <v>0</v>
      </c>
      <c r="AN20" s="9">
        <f t="shared" si="6"/>
        <v>0</v>
      </c>
      <c r="AO20" s="9">
        <f t="shared" si="6"/>
        <v>0</v>
      </c>
      <c r="AP20" s="9">
        <f t="shared" si="6"/>
        <v>0</v>
      </c>
      <c r="AQ20" s="9">
        <f t="shared" si="6"/>
        <v>0</v>
      </c>
      <c r="AR20" s="9">
        <f t="shared" ref="AR20:AY20" si="7">AR104</f>
        <v>0</v>
      </c>
      <c r="AS20" s="9">
        <f t="shared" si="7"/>
        <v>0</v>
      </c>
      <c r="AT20" s="9">
        <f t="shared" si="7"/>
        <v>0</v>
      </c>
      <c r="AU20" s="9">
        <f t="shared" si="7"/>
        <v>0</v>
      </c>
      <c r="AV20" s="9">
        <f t="shared" si="7"/>
        <v>0</v>
      </c>
      <c r="AW20" s="9">
        <f t="shared" si="7"/>
        <v>0</v>
      </c>
      <c r="AX20" s="9">
        <f t="shared" si="7"/>
        <v>0</v>
      </c>
      <c r="AY20" s="9">
        <f t="shared" si="7"/>
        <v>0</v>
      </c>
      <c r="AZ20" s="9">
        <f t="shared" ref="AZ20:BG20" si="8">AZ104</f>
        <v>0</v>
      </c>
      <c r="BA20" s="9">
        <f t="shared" si="8"/>
        <v>0</v>
      </c>
      <c r="BB20" s="9">
        <f t="shared" si="8"/>
        <v>0</v>
      </c>
      <c r="BC20" s="9">
        <f t="shared" si="8"/>
        <v>0</v>
      </c>
      <c r="BD20" s="9">
        <f t="shared" si="8"/>
        <v>0</v>
      </c>
      <c r="BE20" s="9">
        <f t="shared" si="8"/>
        <v>0</v>
      </c>
      <c r="BF20" s="9">
        <f t="shared" si="8"/>
        <v>0</v>
      </c>
      <c r="BG20" s="9">
        <f t="shared" si="8"/>
        <v>0</v>
      </c>
      <c r="BH20" s="9">
        <f t="shared" si="6"/>
        <v>0</v>
      </c>
      <c r="BI20" s="9">
        <f t="shared" si="6"/>
        <v>0</v>
      </c>
      <c r="BJ20" s="9">
        <f t="shared" si="6"/>
        <v>0</v>
      </c>
      <c r="BK20" s="9">
        <f t="shared" si="6"/>
        <v>0</v>
      </c>
      <c r="BL20" s="9">
        <f t="shared" si="6"/>
        <v>0</v>
      </c>
      <c r="BM20" s="9">
        <f t="shared" si="6"/>
        <v>0</v>
      </c>
      <c r="BN20" s="9">
        <f t="shared" si="6"/>
        <v>0</v>
      </c>
      <c r="BO20" s="9">
        <f t="shared" si="6"/>
        <v>0</v>
      </c>
    </row>
    <row r="21" spans="1:67" s="53" customFormat="1" ht="18.75" x14ac:dyDescent="0.25">
      <c r="A21" s="12" t="s">
        <v>62</v>
      </c>
      <c r="B21" s="12" t="s">
        <v>63</v>
      </c>
      <c r="C21" s="52" t="s">
        <v>113</v>
      </c>
      <c r="D21" s="9">
        <f t="shared" ref="D21:BN21" si="9">D105</f>
        <v>0</v>
      </c>
      <c r="E21" s="9">
        <f t="shared" si="9"/>
        <v>0</v>
      </c>
      <c r="F21" s="9">
        <f t="shared" si="9"/>
        <v>0</v>
      </c>
      <c r="G21" s="9">
        <f t="shared" si="9"/>
        <v>0</v>
      </c>
      <c r="H21" s="9">
        <f t="shared" si="9"/>
        <v>0</v>
      </c>
      <c r="I21" s="9">
        <f t="shared" si="9"/>
        <v>0</v>
      </c>
      <c r="J21" s="9">
        <f t="shared" si="9"/>
        <v>0</v>
      </c>
      <c r="K21" s="9">
        <f t="shared" si="9"/>
        <v>0</v>
      </c>
      <c r="L21" s="9">
        <f t="shared" si="9"/>
        <v>0</v>
      </c>
      <c r="M21" s="9">
        <f t="shared" si="9"/>
        <v>0</v>
      </c>
      <c r="N21" s="9">
        <f t="shared" si="9"/>
        <v>0</v>
      </c>
      <c r="O21" s="9">
        <f t="shared" si="9"/>
        <v>0</v>
      </c>
      <c r="P21" s="9">
        <f t="shared" si="9"/>
        <v>0</v>
      </c>
      <c r="Q21" s="9">
        <f t="shared" si="9"/>
        <v>0</v>
      </c>
      <c r="R21" s="9">
        <f t="shared" si="9"/>
        <v>0</v>
      </c>
      <c r="S21" s="9">
        <f t="shared" si="9"/>
        <v>0</v>
      </c>
      <c r="T21" s="9">
        <f t="shared" si="9"/>
        <v>0</v>
      </c>
      <c r="U21" s="9">
        <f t="shared" si="9"/>
        <v>0</v>
      </c>
      <c r="V21" s="9">
        <f t="shared" si="9"/>
        <v>0</v>
      </c>
      <c r="W21" s="9">
        <f t="shared" si="9"/>
        <v>0</v>
      </c>
      <c r="X21" s="9">
        <f t="shared" si="9"/>
        <v>0</v>
      </c>
      <c r="Y21" s="9">
        <f t="shared" si="9"/>
        <v>0</v>
      </c>
      <c r="Z21" s="9">
        <f t="shared" si="9"/>
        <v>0</v>
      </c>
      <c r="AA21" s="9">
        <f t="shared" si="9"/>
        <v>0</v>
      </c>
      <c r="AB21" s="9">
        <f t="shared" si="9"/>
        <v>0</v>
      </c>
      <c r="AC21" s="9">
        <f t="shared" si="9"/>
        <v>0</v>
      </c>
      <c r="AD21" s="9">
        <f t="shared" si="9"/>
        <v>0</v>
      </c>
      <c r="AE21" s="9">
        <f t="shared" si="9"/>
        <v>0</v>
      </c>
      <c r="AF21" s="9">
        <f t="shared" si="9"/>
        <v>0</v>
      </c>
      <c r="AG21" s="9">
        <f t="shared" si="9"/>
        <v>0</v>
      </c>
      <c r="AH21" s="9">
        <f t="shared" si="9"/>
        <v>0</v>
      </c>
      <c r="AI21" s="9">
        <f t="shared" si="9"/>
        <v>0</v>
      </c>
      <c r="AJ21" s="9">
        <f t="shared" si="9"/>
        <v>0</v>
      </c>
      <c r="AK21" s="9">
        <f t="shared" si="9"/>
        <v>0</v>
      </c>
      <c r="AL21" s="9">
        <f t="shared" si="9"/>
        <v>0</v>
      </c>
      <c r="AM21" s="9">
        <f t="shared" si="9"/>
        <v>0</v>
      </c>
      <c r="AN21" s="9">
        <f t="shared" si="9"/>
        <v>0</v>
      </c>
      <c r="AO21" s="9">
        <f t="shared" si="9"/>
        <v>0</v>
      </c>
      <c r="AP21" s="9">
        <f t="shared" si="9"/>
        <v>0</v>
      </c>
      <c r="AQ21" s="9">
        <f t="shared" si="9"/>
        <v>0</v>
      </c>
      <c r="AR21" s="9">
        <f t="shared" ref="AR21:AY21" si="10">AR105</f>
        <v>0</v>
      </c>
      <c r="AS21" s="9">
        <f t="shared" si="10"/>
        <v>0</v>
      </c>
      <c r="AT21" s="9">
        <f t="shared" si="10"/>
        <v>0</v>
      </c>
      <c r="AU21" s="9">
        <f t="shared" si="10"/>
        <v>0</v>
      </c>
      <c r="AV21" s="9">
        <f t="shared" si="10"/>
        <v>0</v>
      </c>
      <c r="AW21" s="9">
        <f t="shared" si="10"/>
        <v>0</v>
      </c>
      <c r="AX21" s="9">
        <f t="shared" si="10"/>
        <v>0</v>
      </c>
      <c r="AY21" s="9">
        <f t="shared" si="10"/>
        <v>0</v>
      </c>
      <c r="AZ21" s="9">
        <f t="shared" ref="AZ21:BG21" si="11">AZ105</f>
        <v>0</v>
      </c>
      <c r="BA21" s="9">
        <f t="shared" si="11"/>
        <v>0</v>
      </c>
      <c r="BB21" s="9">
        <f t="shared" si="11"/>
        <v>0</v>
      </c>
      <c r="BC21" s="9">
        <f t="shared" si="11"/>
        <v>0</v>
      </c>
      <c r="BD21" s="9">
        <f t="shared" si="11"/>
        <v>0</v>
      </c>
      <c r="BE21" s="9">
        <f t="shared" si="11"/>
        <v>0</v>
      </c>
      <c r="BF21" s="9">
        <f t="shared" si="11"/>
        <v>0</v>
      </c>
      <c r="BG21" s="9">
        <f t="shared" si="11"/>
        <v>0</v>
      </c>
      <c r="BH21" s="9">
        <f t="shared" si="9"/>
        <v>0</v>
      </c>
      <c r="BI21" s="9">
        <f t="shared" si="9"/>
        <v>0</v>
      </c>
      <c r="BJ21" s="9">
        <f t="shared" si="9"/>
        <v>0</v>
      </c>
      <c r="BK21" s="9">
        <f t="shared" si="9"/>
        <v>0</v>
      </c>
      <c r="BL21" s="9">
        <f t="shared" si="9"/>
        <v>0</v>
      </c>
      <c r="BM21" s="9">
        <f t="shared" si="9"/>
        <v>0</v>
      </c>
      <c r="BN21" s="9">
        <f t="shared" si="9"/>
        <v>0</v>
      </c>
      <c r="BO21" s="9">
        <f>BO105</f>
        <v>0</v>
      </c>
    </row>
    <row r="22" spans="1:67" s="53" customFormat="1" ht="18.75" x14ac:dyDescent="0.25">
      <c r="A22" s="12" t="s">
        <v>23</v>
      </c>
      <c r="B22" s="12" t="s">
        <v>51</v>
      </c>
      <c r="C22" s="52" t="s">
        <v>113</v>
      </c>
      <c r="D22" s="9">
        <f t="shared" ref="D22:AI22" si="12">D23+D48+D100+D103+D104+D105</f>
        <v>24.359049825000007</v>
      </c>
      <c r="E22" s="9">
        <f t="shared" si="12"/>
        <v>0</v>
      </c>
      <c r="F22" s="9">
        <f t="shared" si="12"/>
        <v>0</v>
      </c>
      <c r="G22" s="9">
        <f t="shared" si="12"/>
        <v>0</v>
      </c>
      <c r="H22" s="9">
        <f t="shared" si="12"/>
        <v>18.715000000000003</v>
      </c>
      <c r="I22" s="9">
        <f t="shared" si="12"/>
        <v>24.184830000000002</v>
      </c>
      <c r="J22" s="9">
        <f t="shared" si="12"/>
        <v>0</v>
      </c>
      <c r="K22" s="9">
        <f t="shared" si="12"/>
        <v>5</v>
      </c>
      <c r="L22" s="9">
        <f t="shared" si="12"/>
        <v>12.693028519999999</v>
      </c>
      <c r="M22" s="9">
        <f t="shared" si="12"/>
        <v>0</v>
      </c>
      <c r="N22" s="9">
        <f t="shared" si="12"/>
        <v>0</v>
      </c>
      <c r="O22" s="9">
        <f t="shared" si="12"/>
        <v>0</v>
      </c>
      <c r="P22" s="9">
        <f t="shared" si="12"/>
        <v>18.715000000000003</v>
      </c>
      <c r="Q22" s="9">
        <f t="shared" si="12"/>
        <v>12.52708</v>
      </c>
      <c r="R22" s="9">
        <f t="shared" si="12"/>
        <v>0</v>
      </c>
      <c r="S22" s="9">
        <f t="shared" si="12"/>
        <v>4</v>
      </c>
      <c r="T22" s="9">
        <f t="shared" si="12"/>
        <v>5.5047270749999999</v>
      </c>
      <c r="U22" s="9">
        <f t="shared" si="12"/>
        <v>0</v>
      </c>
      <c r="V22" s="9">
        <f t="shared" si="12"/>
        <v>0</v>
      </c>
      <c r="W22" s="9">
        <f t="shared" si="12"/>
        <v>0</v>
      </c>
      <c r="X22" s="9">
        <f t="shared" si="12"/>
        <v>12.834999999999999</v>
      </c>
      <c r="Y22" s="9">
        <f t="shared" si="12"/>
        <v>5.5422950000000002</v>
      </c>
      <c r="Z22" s="9">
        <f t="shared" si="12"/>
        <v>0</v>
      </c>
      <c r="AA22" s="9">
        <f t="shared" si="12"/>
        <v>2</v>
      </c>
      <c r="AB22" s="9">
        <f t="shared" si="12"/>
        <v>6.9504395499999996</v>
      </c>
      <c r="AC22" s="9">
        <f t="shared" si="12"/>
        <v>0</v>
      </c>
      <c r="AD22" s="9">
        <f t="shared" si="12"/>
        <v>0</v>
      </c>
      <c r="AE22" s="9">
        <f t="shared" si="12"/>
        <v>0</v>
      </c>
      <c r="AF22" s="9">
        <f t="shared" si="12"/>
        <v>2.6270000000000002</v>
      </c>
      <c r="AG22" s="9">
        <f t="shared" si="12"/>
        <v>7.3012050000000004</v>
      </c>
      <c r="AH22" s="9">
        <f t="shared" si="12"/>
        <v>0</v>
      </c>
      <c r="AI22" s="9">
        <f t="shared" si="12"/>
        <v>3</v>
      </c>
      <c r="AJ22" s="9">
        <f t="shared" ref="AJ22:BO22" si="13">AJ23+AJ48+AJ100+AJ103+AJ104+AJ105</f>
        <v>3.5692499999999998</v>
      </c>
      <c r="AK22" s="9">
        <f t="shared" si="13"/>
        <v>0</v>
      </c>
      <c r="AL22" s="9">
        <f t="shared" si="13"/>
        <v>0</v>
      </c>
      <c r="AM22" s="9">
        <f t="shared" si="13"/>
        <v>0</v>
      </c>
      <c r="AN22" s="9">
        <f t="shared" si="13"/>
        <v>1.0009999999999999</v>
      </c>
      <c r="AO22" s="9">
        <f t="shared" si="13"/>
        <v>3.4245199999999998</v>
      </c>
      <c r="AP22" s="9">
        <f t="shared" si="13"/>
        <v>0</v>
      </c>
      <c r="AQ22" s="9">
        <f t="shared" si="13"/>
        <v>0</v>
      </c>
      <c r="AR22" s="9">
        <f t="shared" si="13"/>
        <v>4.7911536999999997</v>
      </c>
      <c r="AS22" s="9">
        <f t="shared" si="13"/>
        <v>0</v>
      </c>
      <c r="AT22" s="9">
        <f t="shared" si="13"/>
        <v>0</v>
      </c>
      <c r="AU22" s="9">
        <f t="shared" si="13"/>
        <v>0</v>
      </c>
      <c r="AV22" s="9">
        <f t="shared" si="13"/>
        <v>1.5620000000000001</v>
      </c>
      <c r="AW22" s="9">
        <f t="shared" si="13"/>
        <v>4.53491</v>
      </c>
      <c r="AX22" s="9">
        <f t="shared" si="13"/>
        <v>0</v>
      </c>
      <c r="AY22" s="9">
        <f t="shared" si="13"/>
        <v>0</v>
      </c>
      <c r="AZ22" s="9">
        <f t="shared" si="13"/>
        <v>3.5434795000000001</v>
      </c>
      <c r="BA22" s="9">
        <f t="shared" si="13"/>
        <v>0</v>
      </c>
      <c r="BB22" s="9">
        <f t="shared" si="13"/>
        <v>0</v>
      </c>
      <c r="BC22" s="9">
        <f t="shared" si="13"/>
        <v>0</v>
      </c>
      <c r="BD22" s="9">
        <f t="shared" si="13"/>
        <v>0.69000000000000006</v>
      </c>
      <c r="BE22" s="9">
        <f t="shared" si="13"/>
        <v>3.3818999999999999</v>
      </c>
      <c r="BF22" s="9">
        <f t="shared" si="13"/>
        <v>0</v>
      </c>
      <c r="BG22" s="9">
        <f t="shared" si="13"/>
        <v>0</v>
      </c>
      <c r="BH22" s="9">
        <f t="shared" si="13"/>
        <v>24.359049825000007</v>
      </c>
      <c r="BI22" s="9">
        <f t="shared" si="13"/>
        <v>0</v>
      </c>
      <c r="BJ22" s="9">
        <f t="shared" si="13"/>
        <v>0</v>
      </c>
      <c r="BK22" s="9">
        <f t="shared" si="13"/>
        <v>0</v>
      </c>
      <c r="BL22" s="9">
        <f t="shared" si="13"/>
        <v>18.715000000000003</v>
      </c>
      <c r="BM22" s="9">
        <f t="shared" si="13"/>
        <v>24.184830000000002</v>
      </c>
      <c r="BN22" s="9">
        <f t="shared" si="13"/>
        <v>0</v>
      </c>
      <c r="BO22" s="9">
        <f t="shared" si="13"/>
        <v>5</v>
      </c>
    </row>
    <row r="23" spans="1:67" s="53" customFormat="1" ht="37.5" customHeight="1" x14ac:dyDescent="0.25">
      <c r="A23" s="12" t="s">
        <v>0</v>
      </c>
      <c r="B23" s="12" t="s">
        <v>64</v>
      </c>
      <c r="C23" s="52" t="s">
        <v>113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</row>
    <row r="24" spans="1:67" s="53" customFormat="1" ht="31.5" x14ac:dyDescent="0.25">
      <c r="A24" s="12" t="s">
        <v>1</v>
      </c>
      <c r="B24" s="12" t="s">
        <v>65</v>
      </c>
      <c r="C24" s="52" t="s">
        <v>113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</row>
    <row r="25" spans="1:67" s="53" customFormat="1" ht="47.25" x14ac:dyDescent="0.25">
      <c r="A25" s="12" t="s">
        <v>34</v>
      </c>
      <c r="B25" s="12" t="s">
        <v>66</v>
      </c>
      <c r="C25" s="52" t="s">
        <v>113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</row>
    <row r="26" spans="1:67" s="53" customFormat="1" ht="47.25" x14ac:dyDescent="0.25">
      <c r="A26" s="12" t="s">
        <v>33</v>
      </c>
      <c r="B26" s="12" t="s">
        <v>67</v>
      </c>
      <c r="C26" s="52" t="s">
        <v>113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</row>
    <row r="27" spans="1:67" s="53" customFormat="1" ht="47.25" x14ac:dyDescent="0.25">
      <c r="A27" s="12" t="s">
        <v>28</v>
      </c>
      <c r="B27" s="12" t="s">
        <v>68</v>
      </c>
      <c r="C27" s="52" t="s">
        <v>113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</row>
    <row r="28" spans="1:67" s="53" customFormat="1" ht="31.5" x14ac:dyDescent="0.25">
      <c r="A28" s="12" t="s">
        <v>2</v>
      </c>
      <c r="B28" s="12" t="s">
        <v>70</v>
      </c>
      <c r="C28" s="52" t="s">
        <v>113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</row>
    <row r="29" spans="1:67" s="53" customFormat="1" ht="47.25" x14ac:dyDescent="0.25">
      <c r="A29" s="12" t="s">
        <v>32</v>
      </c>
      <c r="B29" s="12" t="s">
        <v>71</v>
      </c>
      <c r="C29" s="52" t="s">
        <v>113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</row>
    <row r="30" spans="1:67" s="53" customFormat="1" ht="31.5" x14ac:dyDescent="0.25">
      <c r="A30" s="12" t="s">
        <v>69</v>
      </c>
      <c r="B30" s="12" t="s">
        <v>72</v>
      </c>
      <c r="C30" s="52" t="s">
        <v>113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</row>
    <row r="31" spans="1:67" s="53" customFormat="1" ht="31.5" x14ac:dyDescent="0.25">
      <c r="A31" s="12" t="s">
        <v>3</v>
      </c>
      <c r="B31" s="12" t="s">
        <v>73</v>
      </c>
      <c r="C31" s="52" t="s">
        <v>113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</row>
    <row r="32" spans="1:67" s="53" customFormat="1" ht="31.5" x14ac:dyDescent="0.25">
      <c r="A32" s="12" t="s">
        <v>19</v>
      </c>
      <c r="B32" s="12" t="s">
        <v>73</v>
      </c>
      <c r="C32" s="52" t="s">
        <v>113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</row>
    <row r="33" spans="1:67" s="53" customFormat="1" ht="78.75" x14ac:dyDescent="0.25">
      <c r="A33" s="12" t="s">
        <v>20</v>
      </c>
      <c r="B33" s="12" t="s">
        <v>74</v>
      </c>
      <c r="C33" s="52" t="s">
        <v>113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</row>
    <row r="34" spans="1:67" s="53" customFormat="1" ht="63" x14ac:dyDescent="0.25">
      <c r="A34" s="12" t="s">
        <v>20</v>
      </c>
      <c r="B34" s="12" t="s">
        <v>75</v>
      </c>
      <c r="C34" s="52" t="s">
        <v>113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</row>
    <row r="35" spans="1:67" s="53" customFormat="1" ht="78.75" x14ac:dyDescent="0.25">
      <c r="A35" s="12" t="s">
        <v>20</v>
      </c>
      <c r="B35" s="12" t="s">
        <v>76</v>
      </c>
      <c r="C35" s="52" t="s">
        <v>113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</row>
    <row r="36" spans="1:67" s="53" customFormat="1" ht="78.75" x14ac:dyDescent="0.25">
      <c r="A36" s="12" t="s">
        <v>114</v>
      </c>
      <c r="B36" s="12" t="s">
        <v>74</v>
      </c>
      <c r="C36" s="52" t="s">
        <v>113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</row>
    <row r="37" spans="1:67" s="53" customFormat="1" ht="78.75" x14ac:dyDescent="0.25">
      <c r="A37" s="12" t="s">
        <v>114</v>
      </c>
      <c r="B37" s="12" t="s">
        <v>75</v>
      </c>
      <c r="C37" s="52" t="s">
        <v>113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</row>
    <row r="38" spans="1:67" s="53" customFormat="1" ht="78.75" x14ac:dyDescent="0.25">
      <c r="A38" s="12" t="s">
        <v>114</v>
      </c>
      <c r="B38" s="12" t="s">
        <v>76</v>
      </c>
      <c r="C38" s="52" t="s">
        <v>113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</row>
    <row r="39" spans="1:67" s="53" customFormat="1" ht="78.75" x14ac:dyDescent="0.25">
      <c r="A39" s="12" t="s">
        <v>115</v>
      </c>
      <c r="B39" s="12" t="s">
        <v>74</v>
      </c>
      <c r="C39" s="52" t="s">
        <v>113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</row>
    <row r="40" spans="1:67" s="53" customFormat="1" ht="78.75" x14ac:dyDescent="0.25">
      <c r="A40" s="12" t="s">
        <v>115</v>
      </c>
      <c r="B40" s="12" t="s">
        <v>75</v>
      </c>
      <c r="C40" s="52" t="s">
        <v>113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</row>
    <row r="41" spans="1:67" s="53" customFormat="1" ht="78.75" x14ac:dyDescent="0.25">
      <c r="A41" s="12" t="s">
        <v>115</v>
      </c>
      <c r="B41" s="12" t="s">
        <v>76</v>
      </c>
      <c r="C41" s="52" t="s">
        <v>113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</row>
    <row r="42" spans="1:67" s="53" customFormat="1" ht="78.75" x14ac:dyDescent="0.25">
      <c r="A42" s="12" t="s">
        <v>116</v>
      </c>
      <c r="B42" s="12" t="s">
        <v>74</v>
      </c>
      <c r="C42" s="52" t="s">
        <v>113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</row>
    <row r="43" spans="1:67" s="53" customFormat="1" ht="78.75" x14ac:dyDescent="0.25">
      <c r="A43" s="12" t="s">
        <v>116</v>
      </c>
      <c r="B43" s="12" t="s">
        <v>75</v>
      </c>
      <c r="C43" s="52" t="s">
        <v>113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</row>
    <row r="44" spans="1:67" s="53" customFormat="1" ht="78.75" x14ac:dyDescent="0.25">
      <c r="A44" s="12" t="s">
        <v>116</v>
      </c>
      <c r="B44" s="12" t="s">
        <v>76</v>
      </c>
      <c r="C44" s="52" t="s">
        <v>113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</row>
    <row r="45" spans="1:67" s="53" customFormat="1" ht="63" x14ac:dyDescent="0.25">
      <c r="A45" s="12" t="s">
        <v>4</v>
      </c>
      <c r="B45" s="12" t="s">
        <v>77</v>
      </c>
      <c r="C45" s="52" t="s">
        <v>113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</row>
    <row r="46" spans="1:67" s="53" customFormat="1" ht="63" x14ac:dyDescent="0.25">
      <c r="A46" s="12" t="s">
        <v>31</v>
      </c>
      <c r="B46" s="12" t="s">
        <v>78</v>
      </c>
      <c r="C46" s="52" t="s">
        <v>113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</row>
    <row r="47" spans="1:67" s="53" customFormat="1" ht="63" x14ac:dyDescent="0.25">
      <c r="A47" s="12" t="s">
        <v>30</v>
      </c>
      <c r="B47" s="12" t="s">
        <v>79</v>
      </c>
      <c r="C47" s="52" t="s">
        <v>113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</row>
    <row r="48" spans="1:67" s="53" customFormat="1" ht="31.5" x14ac:dyDescent="0.25">
      <c r="A48" s="12" t="s">
        <v>5</v>
      </c>
      <c r="B48" s="12" t="s">
        <v>80</v>
      </c>
      <c r="C48" s="52" t="s">
        <v>113</v>
      </c>
      <c r="D48" s="15">
        <f t="shared" ref="D48:BN48" si="14">D49</f>
        <v>24.359049825000007</v>
      </c>
      <c r="E48" s="15">
        <f t="shared" si="14"/>
        <v>0</v>
      </c>
      <c r="F48" s="15">
        <f t="shared" si="14"/>
        <v>0</v>
      </c>
      <c r="G48" s="15">
        <f t="shared" si="14"/>
        <v>0</v>
      </c>
      <c r="H48" s="15">
        <f t="shared" si="14"/>
        <v>18.715000000000003</v>
      </c>
      <c r="I48" s="15">
        <f t="shared" si="14"/>
        <v>24.184830000000002</v>
      </c>
      <c r="J48" s="15">
        <f t="shared" si="14"/>
        <v>0</v>
      </c>
      <c r="K48" s="15">
        <f t="shared" si="14"/>
        <v>5</v>
      </c>
      <c r="L48" s="15">
        <f t="shared" si="14"/>
        <v>12.693028519999999</v>
      </c>
      <c r="M48" s="15">
        <f t="shared" si="14"/>
        <v>0</v>
      </c>
      <c r="N48" s="15">
        <f t="shared" si="14"/>
        <v>0</v>
      </c>
      <c r="O48" s="15">
        <f t="shared" si="14"/>
        <v>0</v>
      </c>
      <c r="P48" s="15">
        <f t="shared" si="14"/>
        <v>18.715000000000003</v>
      </c>
      <c r="Q48" s="15">
        <f t="shared" si="14"/>
        <v>12.52708</v>
      </c>
      <c r="R48" s="15">
        <f t="shared" si="14"/>
        <v>0</v>
      </c>
      <c r="S48" s="15">
        <f t="shared" si="14"/>
        <v>4</v>
      </c>
      <c r="T48" s="15">
        <f t="shared" si="14"/>
        <v>5.5047270749999999</v>
      </c>
      <c r="U48" s="15">
        <f t="shared" si="14"/>
        <v>0</v>
      </c>
      <c r="V48" s="15">
        <f t="shared" si="14"/>
        <v>0</v>
      </c>
      <c r="W48" s="15">
        <f t="shared" si="14"/>
        <v>0</v>
      </c>
      <c r="X48" s="15">
        <f t="shared" si="14"/>
        <v>12.834999999999999</v>
      </c>
      <c r="Y48" s="15">
        <f t="shared" si="14"/>
        <v>5.5422950000000002</v>
      </c>
      <c r="Z48" s="15">
        <f t="shared" si="14"/>
        <v>0</v>
      </c>
      <c r="AA48" s="15">
        <f t="shared" si="14"/>
        <v>2</v>
      </c>
      <c r="AB48" s="15">
        <f t="shared" si="14"/>
        <v>6.9504395499999996</v>
      </c>
      <c r="AC48" s="15">
        <f t="shared" si="14"/>
        <v>0</v>
      </c>
      <c r="AD48" s="15">
        <f t="shared" si="14"/>
        <v>0</v>
      </c>
      <c r="AE48" s="15">
        <f t="shared" si="14"/>
        <v>0</v>
      </c>
      <c r="AF48" s="15">
        <f t="shared" si="14"/>
        <v>2.6270000000000002</v>
      </c>
      <c r="AG48" s="15">
        <f t="shared" si="14"/>
        <v>7.3012050000000004</v>
      </c>
      <c r="AH48" s="15">
        <f t="shared" si="14"/>
        <v>0</v>
      </c>
      <c r="AI48" s="15">
        <f t="shared" si="14"/>
        <v>3</v>
      </c>
      <c r="AJ48" s="15">
        <f t="shared" si="14"/>
        <v>3.5692499999999998</v>
      </c>
      <c r="AK48" s="15">
        <f t="shared" si="14"/>
        <v>0</v>
      </c>
      <c r="AL48" s="15">
        <f t="shared" si="14"/>
        <v>0</v>
      </c>
      <c r="AM48" s="15">
        <f t="shared" si="14"/>
        <v>0</v>
      </c>
      <c r="AN48" s="15">
        <f t="shared" si="14"/>
        <v>1.0009999999999999</v>
      </c>
      <c r="AO48" s="15">
        <f t="shared" si="14"/>
        <v>3.4245199999999998</v>
      </c>
      <c r="AP48" s="15">
        <f t="shared" si="14"/>
        <v>0</v>
      </c>
      <c r="AQ48" s="15">
        <f t="shared" si="14"/>
        <v>0</v>
      </c>
      <c r="AR48" s="15">
        <f t="shared" si="14"/>
        <v>4.7911536999999997</v>
      </c>
      <c r="AS48" s="15">
        <f t="shared" si="14"/>
        <v>0</v>
      </c>
      <c r="AT48" s="15">
        <f t="shared" si="14"/>
        <v>0</v>
      </c>
      <c r="AU48" s="15">
        <f t="shared" si="14"/>
        <v>0</v>
      </c>
      <c r="AV48" s="15">
        <f t="shared" si="14"/>
        <v>1.5620000000000001</v>
      </c>
      <c r="AW48" s="15">
        <f t="shared" si="14"/>
        <v>4.53491</v>
      </c>
      <c r="AX48" s="15">
        <f t="shared" si="14"/>
        <v>0</v>
      </c>
      <c r="AY48" s="15">
        <f t="shared" si="14"/>
        <v>0</v>
      </c>
      <c r="AZ48" s="15">
        <f t="shared" si="14"/>
        <v>3.5434795000000001</v>
      </c>
      <c r="BA48" s="15">
        <f t="shared" si="14"/>
        <v>0</v>
      </c>
      <c r="BB48" s="15">
        <f t="shared" si="14"/>
        <v>0</v>
      </c>
      <c r="BC48" s="15">
        <f t="shared" si="14"/>
        <v>0</v>
      </c>
      <c r="BD48" s="15">
        <f t="shared" si="14"/>
        <v>0.69000000000000006</v>
      </c>
      <c r="BE48" s="15">
        <f t="shared" si="14"/>
        <v>3.3818999999999999</v>
      </c>
      <c r="BF48" s="15">
        <f t="shared" si="14"/>
        <v>0</v>
      </c>
      <c r="BG48" s="15">
        <f t="shared" si="14"/>
        <v>0</v>
      </c>
      <c r="BH48" s="15">
        <f t="shared" si="14"/>
        <v>24.359049825000007</v>
      </c>
      <c r="BI48" s="15">
        <f t="shared" si="14"/>
        <v>0</v>
      </c>
      <c r="BJ48" s="15">
        <f t="shared" si="14"/>
        <v>0</v>
      </c>
      <c r="BK48" s="15">
        <f t="shared" si="14"/>
        <v>0</v>
      </c>
      <c r="BL48" s="15">
        <f t="shared" si="14"/>
        <v>18.715000000000003</v>
      </c>
      <c r="BM48" s="15">
        <f t="shared" si="14"/>
        <v>24.184830000000002</v>
      </c>
      <c r="BN48" s="15">
        <f t="shared" si="14"/>
        <v>0</v>
      </c>
      <c r="BO48" s="15">
        <f>BO49</f>
        <v>5</v>
      </c>
    </row>
    <row r="49" spans="1:67" s="53" customFormat="1" ht="63" x14ac:dyDescent="0.25">
      <c r="A49" s="12" t="s">
        <v>6</v>
      </c>
      <c r="B49" s="12" t="s">
        <v>81</v>
      </c>
      <c r="C49" s="52" t="s">
        <v>113</v>
      </c>
      <c r="D49" s="15">
        <f>D50+D83</f>
        <v>24.359049825000007</v>
      </c>
      <c r="E49" s="15">
        <f t="shared" ref="E49:BO49" si="15">E50+E83</f>
        <v>0</v>
      </c>
      <c r="F49" s="15">
        <f t="shared" si="15"/>
        <v>0</v>
      </c>
      <c r="G49" s="15">
        <f t="shared" si="15"/>
        <v>0</v>
      </c>
      <c r="H49" s="15">
        <f t="shared" si="15"/>
        <v>18.715000000000003</v>
      </c>
      <c r="I49" s="15">
        <f t="shared" si="15"/>
        <v>24.184830000000002</v>
      </c>
      <c r="J49" s="15">
        <f t="shared" si="15"/>
        <v>0</v>
      </c>
      <c r="K49" s="15">
        <f t="shared" si="15"/>
        <v>5</v>
      </c>
      <c r="L49" s="15">
        <f t="shared" si="15"/>
        <v>12.693028519999999</v>
      </c>
      <c r="M49" s="15">
        <f t="shared" si="15"/>
        <v>0</v>
      </c>
      <c r="N49" s="15">
        <f t="shared" si="15"/>
        <v>0</v>
      </c>
      <c r="O49" s="15">
        <f t="shared" si="15"/>
        <v>0</v>
      </c>
      <c r="P49" s="15">
        <f t="shared" si="15"/>
        <v>18.715000000000003</v>
      </c>
      <c r="Q49" s="15">
        <f t="shared" si="15"/>
        <v>12.52708</v>
      </c>
      <c r="R49" s="15">
        <f t="shared" si="15"/>
        <v>0</v>
      </c>
      <c r="S49" s="15">
        <f t="shared" si="15"/>
        <v>4</v>
      </c>
      <c r="T49" s="15">
        <f t="shared" si="15"/>
        <v>5.5047270749999999</v>
      </c>
      <c r="U49" s="15">
        <f t="shared" si="15"/>
        <v>0</v>
      </c>
      <c r="V49" s="15">
        <f t="shared" si="15"/>
        <v>0</v>
      </c>
      <c r="W49" s="15">
        <f t="shared" si="15"/>
        <v>0</v>
      </c>
      <c r="X49" s="15">
        <f t="shared" si="15"/>
        <v>12.834999999999999</v>
      </c>
      <c r="Y49" s="15">
        <f t="shared" si="15"/>
        <v>5.5422950000000002</v>
      </c>
      <c r="Z49" s="15">
        <f t="shared" si="15"/>
        <v>0</v>
      </c>
      <c r="AA49" s="15">
        <f t="shared" si="15"/>
        <v>2</v>
      </c>
      <c r="AB49" s="15">
        <f t="shared" si="15"/>
        <v>6.9504395499999996</v>
      </c>
      <c r="AC49" s="15">
        <f t="shared" si="15"/>
        <v>0</v>
      </c>
      <c r="AD49" s="15">
        <f t="shared" si="15"/>
        <v>0</v>
      </c>
      <c r="AE49" s="15">
        <f t="shared" si="15"/>
        <v>0</v>
      </c>
      <c r="AF49" s="15">
        <f t="shared" si="15"/>
        <v>2.6270000000000002</v>
      </c>
      <c r="AG49" s="15">
        <f t="shared" si="15"/>
        <v>7.3012050000000004</v>
      </c>
      <c r="AH49" s="15">
        <f t="shared" si="15"/>
        <v>0</v>
      </c>
      <c r="AI49" s="15">
        <f t="shared" si="15"/>
        <v>3</v>
      </c>
      <c r="AJ49" s="15">
        <f t="shared" si="15"/>
        <v>3.5692499999999998</v>
      </c>
      <c r="AK49" s="15">
        <f t="shared" si="15"/>
        <v>0</v>
      </c>
      <c r="AL49" s="15">
        <f t="shared" si="15"/>
        <v>0</v>
      </c>
      <c r="AM49" s="15">
        <f t="shared" si="15"/>
        <v>0</v>
      </c>
      <c r="AN49" s="15">
        <f t="shared" si="15"/>
        <v>1.0009999999999999</v>
      </c>
      <c r="AO49" s="15">
        <f t="shared" si="15"/>
        <v>3.4245199999999998</v>
      </c>
      <c r="AP49" s="15">
        <f t="shared" si="15"/>
        <v>0</v>
      </c>
      <c r="AQ49" s="15">
        <f t="shared" si="15"/>
        <v>0</v>
      </c>
      <c r="AR49" s="15">
        <f t="shared" si="15"/>
        <v>4.7911536999999997</v>
      </c>
      <c r="AS49" s="15">
        <f t="shared" si="15"/>
        <v>0</v>
      </c>
      <c r="AT49" s="15">
        <f t="shared" si="15"/>
        <v>0</v>
      </c>
      <c r="AU49" s="15">
        <f t="shared" si="15"/>
        <v>0</v>
      </c>
      <c r="AV49" s="15">
        <f t="shared" si="15"/>
        <v>1.5620000000000001</v>
      </c>
      <c r="AW49" s="15">
        <f t="shared" si="15"/>
        <v>4.53491</v>
      </c>
      <c r="AX49" s="15">
        <f t="shared" si="15"/>
        <v>0</v>
      </c>
      <c r="AY49" s="15">
        <f t="shared" si="15"/>
        <v>0</v>
      </c>
      <c r="AZ49" s="15">
        <f t="shared" si="15"/>
        <v>3.5434795000000001</v>
      </c>
      <c r="BA49" s="15">
        <f t="shared" si="15"/>
        <v>0</v>
      </c>
      <c r="BB49" s="15">
        <f t="shared" si="15"/>
        <v>0</v>
      </c>
      <c r="BC49" s="15">
        <f t="shared" si="15"/>
        <v>0</v>
      </c>
      <c r="BD49" s="15">
        <f t="shared" si="15"/>
        <v>0.69000000000000006</v>
      </c>
      <c r="BE49" s="15">
        <f t="shared" si="15"/>
        <v>3.3818999999999999</v>
      </c>
      <c r="BF49" s="15">
        <f t="shared" si="15"/>
        <v>0</v>
      </c>
      <c r="BG49" s="15">
        <f t="shared" si="15"/>
        <v>0</v>
      </c>
      <c r="BH49" s="15">
        <f t="shared" si="15"/>
        <v>24.359049825000007</v>
      </c>
      <c r="BI49" s="15">
        <f t="shared" si="15"/>
        <v>0</v>
      </c>
      <c r="BJ49" s="15">
        <f t="shared" si="15"/>
        <v>0</v>
      </c>
      <c r="BK49" s="15">
        <f t="shared" si="15"/>
        <v>0</v>
      </c>
      <c r="BL49" s="15">
        <f t="shared" si="15"/>
        <v>18.715000000000003</v>
      </c>
      <c r="BM49" s="15">
        <f t="shared" si="15"/>
        <v>24.184830000000002</v>
      </c>
      <c r="BN49" s="15">
        <f t="shared" si="15"/>
        <v>0</v>
      </c>
      <c r="BO49" s="15">
        <f t="shared" si="15"/>
        <v>5</v>
      </c>
    </row>
    <row r="50" spans="1:67" s="53" customFormat="1" ht="31.5" x14ac:dyDescent="0.25">
      <c r="A50" s="12" t="s">
        <v>21</v>
      </c>
      <c r="B50" s="12" t="s">
        <v>82</v>
      </c>
      <c r="C50" s="52" t="s">
        <v>113</v>
      </c>
      <c r="D50" s="45">
        <f t="shared" ref="D50:BN50" si="16">SUM(D51:D82)</f>
        <v>23.149449825000005</v>
      </c>
      <c r="E50" s="45">
        <f t="shared" si="16"/>
        <v>0</v>
      </c>
      <c r="F50" s="45">
        <f t="shared" si="16"/>
        <v>0</v>
      </c>
      <c r="G50" s="45">
        <f t="shared" si="16"/>
        <v>0</v>
      </c>
      <c r="H50" s="45">
        <f t="shared" si="16"/>
        <v>18.715000000000003</v>
      </c>
      <c r="I50" s="45">
        <f t="shared" si="16"/>
        <v>22.92483</v>
      </c>
      <c r="J50" s="45">
        <f t="shared" si="16"/>
        <v>0</v>
      </c>
      <c r="K50" s="45">
        <f t="shared" si="16"/>
        <v>4</v>
      </c>
      <c r="L50" s="45">
        <f t="shared" si="16"/>
        <v>12.693028519999999</v>
      </c>
      <c r="M50" s="45">
        <f t="shared" si="16"/>
        <v>0</v>
      </c>
      <c r="N50" s="45">
        <f t="shared" si="16"/>
        <v>0</v>
      </c>
      <c r="O50" s="45">
        <f t="shared" si="16"/>
        <v>0</v>
      </c>
      <c r="P50" s="45">
        <f t="shared" si="16"/>
        <v>18.715000000000003</v>
      </c>
      <c r="Q50" s="45">
        <f t="shared" si="16"/>
        <v>12.52708</v>
      </c>
      <c r="R50" s="45">
        <f t="shared" si="16"/>
        <v>0</v>
      </c>
      <c r="S50" s="45">
        <f t="shared" si="16"/>
        <v>4</v>
      </c>
      <c r="T50" s="45">
        <f t="shared" si="16"/>
        <v>5.5047270749999999</v>
      </c>
      <c r="U50" s="45">
        <f t="shared" si="16"/>
        <v>0</v>
      </c>
      <c r="V50" s="45">
        <f t="shared" si="16"/>
        <v>0</v>
      </c>
      <c r="W50" s="45">
        <f t="shared" si="16"/>
        <v>0</v>
      </c>
      <c r="X50" s="45">
        <f t="shared" si="16"/>
        <v>12.834999999999999</v>
      </c>
      <c r="Y50" s="45">
        <f t="shared" si="16"/>
        <v>5.5422950000000002</v>
      </c>
      <c r="Z50" s="45">
        <f t="shared" si="16"/>
        <v>0</v>
      </c>
      <c r="AA50" s="45">
        <f t="shared" si="16"/>
        <v>2</v>
      </c>
      <c r="AB50" s="45">
        <f t="shared" si="16"/>
        <v>5.7408395499999996</v>
      </c>
      <c r="AC50" s="45">
        <f t="shared" si="16"/>
        <v>0</v>
      </c>
      <c r="AD50" s="45">
        <f t="shared" si="16"/>
        <v>0</v>
      </c>
      <c r="AE50" s="45">
        <f t="shared" si="16"/>
        <v>0</v>
      </c>
      <c r="AF50" s="45">
        <f t="shared" si="16"/>
        <v>2.6270000000000002</v>
      </c>
      <c r="AG50" s="45">
        <f t="shared" si="16"/>
        <v>6.0412050000000006</v>
      </c>
      <c r="AH50" s="45">
        <f t="shared" si="16"/>
        <v>0</v>
      </c>
      <c r="AI50" s="45">
        <f t="shared" si="16"/>
        <v>2</v>
      </c>
      <c r="AJ50" s="45">
        <f t="shared" si="16"/>
        <v>3.5692499999999998</v>
      </c>
      <c r="AK50" s="45">
        <f t="shared" si="16"/>
        <v>0</v>
      </c>
      <c r="AL50" s="45">
        <f t="shared" si="16"/>
        <v>0</v>
      </c>
      <c r="AM50" s="45">
        <f t="shared" si="16"/>
        <v>0</v>
      </c>
      <c r="AN50" s="45">
        <f t="shared" si="16"/>
        <v>1.0009999999999999</v>
      </c>
      <c r="AO50" s="45">
        <f t="shared" si="16"/>
        <v>3.4245199999999998</v>
      </c>
      <c r="AP50" s="45">
        <f t="shared" si="16"/>
        <v>0</v>
      </c>
      <c r="AQ50" s="45">
        <f t="shared" si="16"/>
        <v>0</v>
      </c>
      <c r="AR50" s="45">
        <f t="shared" si="16"/>
        <v>4.7911536999999997</v>
      </c>
      <c r="AS50" s="45">
        <f t="shared" si="16"/>
        <v>0</v>
      </c>
      <c r="AT50" s="45">
        <f t="shared" si="16"/>
        <v>0</v>
      </c>
      <c r="AU50" s="45">
        <f t="shared" si="16"/>
        <v>0</v>
      </c>
      <c r="AV50" s="45">
        <f t="shared" si="16"/>
        <v>1.5620000000000001</v>
      </c>
      <c r="AW50" s="45">
        <f t="shared" si="16"/>
        <v>4.53491</v>
      </c>
      <c r="AX50" s="45">
        <f t="shared" si="16"/>
        <v>0</v>
      </c>
      <c r="AY50" s="45">
        <f t="shared" si="16"/>
        <v>0</v>
      </c>
      <c r="AZ50" s="45">
        <f t="shared" si="16"/>
        <v>3.5434795000000001</v>
      </c>
      <c r="BA50" s="45">
        <f t="shared" si="16"/>
        <v>0</v>
      </c>
      <c r="BB50" s="45">
        <f t="shared" si="16"/>
        <v>0</v>
      </c>
      <c r="BC50" s="45">
        <f t="shared" si="16"/>
        <v>0</v>
      </c>
      <c r="BD50" s="45">
        <f t="shared" si="16"/>
        <v>0.69000000000000006</v>
      </c>
      <c r="BE50" s="45">
        <f t="shared" si="16"/>
        <v>3.3818999999999999</v>
      </c>
      <c r="BF50" s="45">
        <f t="shared" si="16"/>
        <v>0</v>
      </c>
      <c r="BG50" s="45">
        <f t="shared" si="16"/>
        <v>0</v>
      </c>
      <c r="BH50" s="45">
        <f t="shared" si="16"/>
        <v>23.149449825000005</v>
      </c>
      <c r="BI50" s="45">
        <f t="shared" si="16"/>
        <v>0</v>
      </c>
      <c r="BJ50" s="45">
        <f t="shared" si="16"/>
        <v>0</v>
      </c>
      <c r="BK50" s="45">
        <f t="shared" si="16"/>
        <v>0</v>
      </c>
      <c r="BL50" s="45">
        <f t="shared" si="16"/>
        <v>18.715000000000003</v>
      </c>
      <c r="BM50" s="45">
        <f t="shared" si="16"/>
        <v>22.92483</v>
      </c>
      <c r="BN50" s="45">
        <f t="shared" si="16"/>
        <v>0</v>
      </c>
      <c r="BO50" s="45">
        <f>SUM(BO51:BO82)</f>
        <v>4</v>
      </c>
    </row>
    <row r="51" spans="1:67" s="53" customFormat="1" ht="56.25" x14ac:dyDescent="0.25">
      <c r="A51" s="236" t="s">
        <v>21</v>
      </c>
      <c r="B51" s="42" t="s">
        <v>567</v>
      </c>
      <c r="C51" s="237" t="s">
        <v>503</v>
      </c>
      <c r="D51" s="202">
        <v>0.7</v>
      </c>
      <c r="E51" s="240">
        <v>0</v>
      </c>
      <c r="F51" s="240">
        <v>0</v>
      </c>
      <c r="G51" s="240">
        <v>0</v>
      </c>
      <c r="H51" s="202">
        <v>0.7</v>
      </c>
      <c r="I51" s="202">
        <v>0.68</v>
      </c>
      <c r="J51" s="240">
        <v>0</v>
      </c>
      <c r="K51" s="166">
        <v>1</v>
      </c>
      <c r="L51" s="240">
        <v>0.17</v>
      </c>
      <c r="M51" s="240">
        <v>0</v>
      </c>
      <c r="N51" s="240">
        <v>0</v>
      </c>
      <c r="O51" s="240">
        <v>0</v>
      </c>
      <c r="P51" s="202">
        <v>0.7</v>
      </c>
      <c r="Q51" s="240">
        <v>0.16</v>
      </c>
      <c r="R51" s="240">
        <v>0</v>
      </c>
      <c r="S51" s="166">
        <v>1</v>
      </c>
      <c r="T51" s="48">
        <v>0.7</v>
      </c>
      <c r="U51" s="240">
        <v>0</v>
      </c>
      <c r="V51" s="240">
        <v>0</v>
      </c>
      <c r="W51" s="240">
        <v>0</v>
      </c>
      <c r="X51" s="48">
        <f>P51</f>
        <v>0.7</v>
      </c>
      <c r="Y51" s="48">
        <v>0.68</v>
      </c>
      <c r="Z51" s="240">
        <v>0</v>
      </c>
      <c r="AA51" s="166">
        <f>S51</f>
        <v>1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0</v>
      </c>
      <c r="AP51" s="201">
        <v>0</v>
      </c>
      <c r="AQ51" s="201">
        <v>0</v>
      </c>
      <c r="AR51" s="129">
        <v>0</v>
      </c>
      <c r="AS51" s="129">
        <v>0</v>
      </c>
      <c r="AT51" s="129">
        <v>0</v>
      </c>
      <c r="AU51" s="129">
        <v>0</v>
      </c>
      <c r="AV51" s="129">
        <v>0</v>
      </c>
      <c r="AW51" s="129">
        <v>0</v>
      </c>
      <c r="AX51" s="129">
        <v>0</v>
      </c>
      <c r="AY51" s="129">
        <v>0</v>
      </c>
      <c r="AZ51" s="201">
        <v>0</v>
      </c>
      <c r="BA51" s="201">
        <v>0</v>
      </c>
      <c r="BB51" s="201">
        <v>0</v>
      </c>
      <c r="BC51" s="201">
        <v>0</v>
      </c>
      <c r="BD51" s="201">
        <v>0</v>
      </c>
      <c r="BE51" s="201">
        <v>0</v>
      </c>
      <c r="BF51" s="201">
        <v>0</v>
      </c>
      <c r="BG51" s="201">
        <v>0</v>
      </c>
      <c r="BH51" s="247">
        <f t="shared" ref="BH51:BH82" si="17">AZ51+AR51+AJ51+AB51+T51</f>
        <v>0.7</v>
      </c>
      <c r="BI51" s="247">
        <f t="shared" ref="BI51:BI82" si="18">BA51+AS51+AK51+AC51+U51</f>
        <v>0</v>
      </c>
      <c r="BJ51" s="247">
        <f t="shared" ref="BJ51:BJ82" si="19">BB51+AT51+AL51+AD51+V51</f>
        <v>0</v>
      </c>
      <c r="BK51" s="247">
        <f t="shared" ref="BK51:BK82" si="20">BC51+AU51+AM51+AE51+W51</f>
        <v>0</v>
      </c>
      <c r="BL51" s="247">
        <f t="shared" ref="BL51:BL82" si="21">BD51+AV51+AN51+AF51+X51</f>
        <v>0.7</v>
      </c>
      <c r="BM51" s="247">
        <f t="shared" ref="BM51:BM82" si="22">BE51+AW51+AO51+AG51+Y51</f>
        <v>0.68</v>
      </c>
      <c r="BN51" s="247">
        <f t="shared" ref="BN51:BN82" si="23">BF51+AX51+AP51+AH51+Z51</f>
        <v>0</v>
      </c>
      <c r="BO51" s="247">
        <f t="shared" ref="BO51:BO82" si="24">BG51+AY51+AQ51+AI51+AA51</f>
        <v>1</v>
      </c>
    </row>
    <row r="52" spans="1:67" s="53" customFormat="1" ht="56.25" x14ac:dyDescent="0.25">
      <c r="A52" s="236" t="s">
        <v>22</v>
      </c>
      <c r="B52" s="83" t="s">
        <v>568</v>
      </c>
      <c r="C52" s="237" t="s">
        <v>504</v>
      </c>
      <c r="D52" s="201">
        <v>0.27</v>
      </c>
      <c r="E52" s="240">
        <v>0</v>
      </c>
      <c r="F52" s="240">
        <v>0</v>
      </c>
      <c r="G52" s="240">
        <v>0</v>
      </c>
      <c r="H52" s="201">
        <f>0.065+0.3</f>
        <v>0.36499999999999999</v>
      </c>
      <c r="I52" s="201">
        <v>0.248</v>
      </c>
      <c r="J52" s="240">
        <v>0</v>
      </c>
      <c r="K52" s="201">
        <v>0</v>
      </c>
      <c r="L52" s="240">
        <v>0.15914</v>
      </c>
      <c r="M52" s="240">
        <v>0</v>
      </c>
      <c r="N52" s="240">
        <v>0</v>
      </c>
      <c r="O52" s="240">
        <v>0</v>
      </c>
      <c r="P52" s="201">
        <f>0.065+0.3</f>
        <v>0.36499999999999999</v>
      </c>
      <c r="Q52" s="240">
        <v>0.14799999999999999</v>
      </c>
      <c r="R52" s="240">
        <v>0</v>
      </c>
      <c r="S52" s="201">
        <v>0</v>
      </c>
      <c r="T52" s="202">
        <v>0.27</v>
      </c>
      <c r="U52" s="201">
        <v>0</v>
      </c>
      <c r="V52" s="201">
        <v>0</v>
      </c>
      <c r="W52" s="201">
        <v>0</v>
      </c>
      <c r="X52" s="238">
        <f>H52</f>
        <v>0.36499999999999999</v>
      </c>
      <c r="Y52" s="202">
        <v>0.248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0</v>
      </c>
      <c r="AP52" s="201">
        <v>0</v>
      </c>
      <c r="AQ52" s="201">
        <v>0</v>
      </c>
      <c r="AR52" s="129">
        <v>0</v>
      </c>
      <c r="AS52" s="129">
        <v>0</v>
      </c>
      <c r="AT52" s="129">
        <v>0</v>
      </c>
      <c r="AU52" s="129">
        <v>0</v>
      </c>
      <c r="AV52" s="129">
        <v>0</v>
      </c>
      <c r="AW52" s="129">
        <v>0</v>
      </c>
      <c r="AX52" s="129">
        <v>0</v>
      </c>
      <c r="AY52" s="129">
        <v>0</v>
      </c>
      <c r="AZ52" s="201">
        <v>0</v>
      </c>
      <c r="BA52" s="201">
        <v>0</v>
      </c>
      <c r="BB52" s="201">
        <v>0</v>
      </c>
      <c r="BC52" s="201">
        <v>0</v>
      </c>
      <c r="BD52" s="201">
        <v>0</v>
      </c>
      <c r="BE52" s="201">
        <v>0</v>
      </c>
      <c r="BF52" s="201">
        <v>0</v>
      </c>
      <c r="BG52" s="201">
        <v>0</v>
      </c>
      <c r="BH52" s="247">
        <f t="shared" si="17"/>
        <v>0.27</v>
      </c>
      <c r="BI52" s="247">
        <f t="shared" si="18"/>
        <v>0</v>
      </c>
      <c r="BJ52" s="247">
        <f t="shared" si="19"/>
        <v>0</v>
      </c>
      <c r="BK52" s="247">
        <f t="shared" si="20"/>
        <v>0</v>
      </c>
      <c r="BL52" s="247">
        <f t="shared" si="21"/>
        <v>0.36499999999999999</v>
      </c>
      <c r="BM52" s="247">
        <f t="shared" si="22"/>
        <v>0.248</v>
      </c>
      <c r="BN52" s="247">
        <f t="shared" si="23"/>
        <v>0</v>
      </c>
      <c r="BO52" s="247">
        <f t="shared" si="24"/>
        <v>0</v>
      </c>
    </row>
    <row r="53" spans="1:67" s="53" customFormat="1" ht="56.25" x14ac:dyDescent="0.25">
      <c r="A53" s="236" t="s">
        <v>353</v>
      </c>
      <c r="B53" s="85" t="s">
        <v>570</v>
      </c>
      <c r="C53" s="237" t="s">
        <v>505</v>
      </c>
      <c r="D53" s="239">
        <v>0.88871</v>
      </c>
      <c r="E53" s="240">
        <v>0</v>
      </c>
      <c r="F53" s="240">
        <v>0</v>
      </c>
      <c r="G53" s="240">
        <v>0</v>
      </c>
      <c r="H53" s="238">
        <f>0.6+1.803</f>
        <v>2.403</v>
      </c>
      <c r="I53" s="239">
        <v>0.82650000000000001</v>
      </c>
      <c r="J53" s="240">
        <v>0</v>
      </c>
      <c r="K53" s="202">
        <v>0</v>
      </c>
      <c r="L53" s="240">
        <v>0.75600000000000001</v>
      </c>
      <c r="M53" s="240">
        <v>0</v>
      </c>
      <c r="N53" s="240">
        <v>0</v>
      </c>
      <c r="O53" s="240">
        <v>0</v>
      </c>
      <c r="P53" s="238">
        <f>0.6+1.803</f>
        <v>2.403</v>
      </c>
      <c r="Q53" s="240">
        <v>0.70299999999999996</v>
      </c>
      <c r="R53" s="240">
        <v>0</v>
      </c>
      <c r="S53" s="202">
        <v>0</v>
      </c>
      <c r="T53" s="239">
        <v>0.88871</v>
      </c>
      <c r="U53" s="201">
        <v>0</v>
      </c>
      <c r="V53" s="201">
        <v>0</v>
      </c>
      <c r="W53" s="201">
        <v>0</v>
      </c>
      <c r="X53" s="239">
        <f>H53</f>
        <v>2.403</v>
      </c>
      <c r="Y53" s="239">
        <v>0.82650000000000001</v>
      </c>
      <c r="Z53" s="201">
        <v>0</v>
      </c>
      <c r="AA53" s="239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0</v>
      </c>
      <c r="AP53" s="201">
        <v>0</v>
      </c>
      <c r="AQ53" s="201">
        <v>0</v>
      </c>
      <c r="AR53" s="129">
        <v>0</v>
      </c>
      <c r="AS53" s="129">
        <v>0</v>
      </c>
      <c r="AT53" s="129">
        <v>0</v>
      </c>
      <c r="AU53" s="129">
        <v>0</v>
      </c>
      <c r="AV53" s="129">
        <v>0</v>
      </c>
      <c r="AW53" s="129">
        <v>0</v>
      </c>
      <c r="AX53" s="129">
        <v>0</v>
      </c>
      <c r="AY53" s="129">
        <v>0</v>
      </c>
      <c r="AZ53" s="201">
        <v>0</v>
      </c>
      <c r="BA53" s="201">
        <v>0</v>
      </c>
      <c r="BB53" s="201">
        <v>0</v>
      </c>
      <c r="BC53" s="201">
        <v>0</v>
      </c>
      <c r="BD53" s="201">
        <v>0</v>
      </c>
      <c r="BE53" s="201">
        <v>0</v>
      </c>
      <c r="BF53" s="201">
        <v>0</v>
      </c>
      <c r="BG53" s="201">
        <v>0</v>
      </c>
      <c r="BH53" s="247">
        <f t="shared" si="17"/>
        <v>0.88871</v>
      </c>
      <c r="BI53" s="247">
        <f t="shared" si="18"/>
        <v>0</v>
      </c>
      <c r="BJ53" s="247">
        <f t="shared" si="19"/>
        <v>0</v>
      </c>
      <c r="BK53" s="247">
        <f t="shared" si="20"/>
        <v>0</v>
      </c>
      <c r="BL53" s="247">
        <f t="shared" si="21"/>
        <v>2.403</v>
      </c>
      <c r="BM53" s="247">
        <f t="shared" si="22"/>
        <v>0.82650000000000001</v>
      </c>
      <c r="BN53" s="247">
        <f t="shared" si="23"/>
        <v>0</v>
      </c>
      <c r="BO53" s="247">
        <f t="shared" si="24"/>
        <v>0</v>
      </c>
    </row>
    <row r="54" spans="1:67" s="53" customFormat="1" ht="56.25" x14ac:dyDescent="0.25">
      <c r="A54" s="236" t="s">
        <v>355</v>
      </c>
      <c r="B54" s="85" t="s">
        <v>571</v>
      </c>
      <c r="C54" s="237" t="s">
        <v>507</v>
      </c>
      <c r="D54" s="239">
        <v>5.2083999999999998E-2</v>
      </c>
      <c r="E54" s="240">
        <v>0</v>
      </c>
      <c r="F54" s="240">
        <v>0</v>
      </c>
      <c r="G54" s="240">
        <v>0</v>
      </c>
      <c r="H54" s="238">
        <f>0.005+4.5</f>
        <v>4.5049999999999999</v>
      </c>
      <c r="I54" s="239">
        <v>0.05</v>
      </c>
      <c r="J54" s="240">
        <v>0</v>
      </c>
      <c r="K54" s="202">
        <v>1</v>
      </c>
      <c r="L54" s="240">
        <v>3.7499999999999999E-2</v>
      </c>
      <c r="M54" s="240">
        <v>0</v>
      </c>
      <c r="N54" s="240">
        <v>0</v>
      </c>
      <c r="O54" s="240">
        <v>0</v>
      </c>
      <c r="P54" s="238">
        <f>0.005+4.5</f>
        <v>4.5049999999999999</v>
      </c>
      <c r="Q54" s="240">
        <v>3.5999999999999997E-2</v>
      </c>
      <c r="R54" s="240">
        <v>0</v>
      </c>
      <c r="S54" s="202">
        <v>1</v>
      </c>
      <c r="T54" s="239">
        <v>5.2083999999999998E-2</v>
      </c>
      <c r="U54" s="201">
        <v>0</v>
      </c>
      <c r="V54" s="201">
        <v>0</v>
      </c>
      <c r="W54" s="201">
        <v>0</v>
      </c>
      <c r="X54" s="239">
        <f>H54</f>
        <v>4.5049999999999999</v>
      </c>
      <c r="Y54" s="239">
        <v>0.05</v>
      </c>
      <c r="Z54" s="201">
        <v>0</v>
      </c>
      <c r="AA54" s="239">
        <v>1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0</v>
      </c>
      <c r="AP54" s="201">
        <v>0</v>
      </c>
      <c r="AQ54" s="201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  <c r="AW54" s="129">
        <v>0</v>
      </c>
      <c r="AX54" s="129">
        <v>0</v>
      </c>
      <c r="AY54" s="129">
        <v>0</v>
      </c>
      <c r="AZ54" s="201">
        <v>0</v>
      </c>
      <c r="BA54" s="201">
        <v>0</v>
      </c>
      <c r="BB54" s="201">
        <v>0</v>
      </c>
      <c r="BC54" s="201">
        <v>0</v>
      </c>
      <c r="BD54" s="201">
        <v>0</v>
      </c>
      <c r="BE54" s="201">
        <v>0</v>
      </c>
      <c r="BF54" s="201">
        <v>0</v>
      </c>
      <c r="BG54" s="201">
        <v>0</v>
      </c>
      <c r="BH54" s="247">
        <f t="shared" si="17"/>
        <v>5.2083999999999998E-2</v>
      </c>
      <c r="BI54" s="247">
        <f t="shared" si="18"/>
        <v>0</v>
      </c>
      <c r="BJ54" s="247">
        <f t="shared" si="19"/>
        <v>0</v>
      </c>
      <c r="BK54" s="247">
        <f t="shared" si="20"/>
        <v>0</v>
      </c>
      <c r="BL54" s="247">
        <f t="shared" si="21"/>
        <v>4.5049999999999999</v>
      </c>
      <c r="BM54" s="247">
        <f t="shared" si="22"/>
        <v>0.05</v>
      </c>
      <c r="BN54" s="247">
        <f t="shared" si="23"/>
        <v>0</v>
      </c>
      <c r="BO54" s="247">
        <f t="shared" si="24"/>
        <v>1</v>
      </c>
    </row>
    <row r="55" spans="1:67" s="53" customFormat="1" ht="56.25" x14ac:dyDescent="0.25">
      <c r="A55" s="236" t="s">
        <v>357</v>
      </c>
      <c r="B55" s="86" t="s">
        <v>565</v>
      </c>
      <c r="C55" s="237" t="s">
        <v>508</v>
      </c>
      <c r="D55" s="202">
        <v>1.1255416</v>
      </c>
      <c r="E55" s="240">
        <v>0</v>
      </c>
      <c r="F55" s="240">
        <v>0</v>
      </c>
      <c r="G55" s="240">
        <v>0</v>
      </c>
      <c r="H55" s="240">
        <f>0.735+0.213</f>
        <v>0.94799999999999995</v>
      </c>
      <c r="I55" s="202">
        <v>1.0805199999999999</v>
      </c>
      <c r="J55" s="240">
        <v>0</v>
      </c>
      <c r="K55" s="201">
        <v>0</v>
      </c>
      <c r="L55" s="240">
        <v>0.3172083</v>
      </c>
      <c r="M55" s="240">
        <v>0</v>
      </c>
      <c r="N55" s="240">
        <v>0</v>
      </c>
      <c r="O55" s="240">
        <v>0</v>
      </c>
      <c r="P55" s="240">
        <f>0.735+0.213</f>
        <v>0.94799999999999995</v>
      </c>
      <c r="Q55" s="240">
        <v>0.30452000000000001</v>
      </c>
      <c r="R55" s="240">
        <v>0</v>
      </c>
      <c r="S55" s="201">
        <v>0</v>
      </c>
      <c r="T55" s="202">
        <v>1.1255416</v>
      </c>
      <c r="U55" s="201">
        <v>0</v>
      </c>
      <c r="V55" s="201">
        <v>0</v>
      </c>
      <c r="W55" s="201">
        <v>0</v>
      </c>
      <c r="X55" s="240">
        <f>P55</f>
        <v>0.94799999999999995</v>
      </c>
      <c r="Y55" s="202">
        <v>1.0805199999999999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0</v>
      </c>
      <c r="AP55" s="201">
        <v>0</v>
      </c>
      <c r="AQ55" s="201">
        <v>0</v>
      </c>
      <c r="AR55" s="129">
        <v>0</v>
      </c>
      <c r="AS55" s="129">
        <v>0</v>
      </c>
      <c r="AT55" s="129">
        <v>0</v>
      </c>
      <c r="AU55" s="129">
        <v>0</v>
      </c>
      <c r="AV55" s="129">
        <v>0</v>
      </c>
      <c r="AW55" s="129">
        <v>0</v>
      </c>
      <c r="AX55" s="129">
        <v>0</v>
      </c>
      <c r="AY55" s="129">
        <v>0</v>
      </c>
      <c r="AZ55" s="201">
        <v>0</v>
      </c>
      <c r="BA55" s="201">
        <v>0</v>
      </c>
      <c r="BB55" s="201">
        <v>0</v>
      </c>
      <c r="BC55" s="201">
        <v>0</v>
      </c>
      <c r="BD55" s="201">
        <v>0</v>
      </c>
      <c r="BE55" s="201">
        <v>0</v>
      </c>
      <c r="BF55" s="201">
        <v>0</v>
      </c>
      <c r="BG55" s="201">
        <v>0</v>
      </c>
      <c r="BH55" s="247">
        <f t="shared" si="17"/>
        <v>1.1255416</v>
      </c>
      <c r="BI55" s="247">
        <f t="shared" si="18"/>
        <v>0</v>
      </c>
      <c r="BJ55" s="247">
        <f t="shared" si="19"/>
        <v>0</v>
      </c>
      <c r="BK55" s="247">
        <f t="shared" si="20"/>
        <v>0</v>
      </c>
      <c r="BL55" s="247">
        <f t="shared" si="21"/>
        <v>0.94799999999999995</v>
      </c>
      <c r="BM55" s="247">
        <f t="shared" si="22"/>
        <v>1.0805199999999999</v>
      </c>
      <c r="BN55" s="247">
        <f t="shared" si="23"/>
        <v>0</v>
      </c>
      <c r="BO55" s="247">
        <f t="shared" si="24"/>
        <v>0</v>
      </c>
    </row>
    <row r="56" spans="1:67" s="53" customFormat="1" ht="56.25" x14ac:dyDescent="0.25">
      <c r="A56" s="236" t="s">
        <v>359</v>
      </c>
      <c r="B56" s="86" t="s">
        <v>566</v>
      </c>
      <c r="C56" s="237" t="s">
        <v>509</v>
      </c>
      <c r="D56" s="202">
        <v>1.135416</v>
      </c>
      <c r="E56" s="240">
        <v>0</v>
      </c>
      <c r="F56" s="240">
        <v>0</v>
      </c>
      <c r="G56" s="240">
        <v>0</v>
      </c>
      <c r="H56" s="240">
        <f>0.185+1.745</f>
        <v>1.9300000000000002</v>
      </c>
      <c r="I56" s="202">
        <v>1.0900000000000001</v>
      </c>
      <c r="J56" s="240">
        <v>0</v>
      </c>
      <c r="K56" s="201">
        <v>0</v>
      </c>
      <c r="L56" s="240">
        <v>0.890625</v>
      </c>
      <c r="M56" s="240">
        <v>0</v>
      </c>
      <c r="N56" s="240">
        <v>0</v>
      </c>
      <c r="O56" s="240">
        <v>0</v>
      </c>
      <c r="P56" s="240">
        <f>0.185+1.745</f>
        <v>1.9300000000000002</v>
      </c>
      <c r="Q56" s="240">
        <v>0.85499999999999998</v>
      </c>
      <c r="R56" s="240">
        <v>0</v>
      </c>
      <c r="S56" s="201">
        <v>0</v>
      </c>
      <c r="T56" s="202">
        <v>1.135416</v>
      </c>
      <c r="U56" s="201">
        <v>0</v>
      </c>
      <c r="V56" s="201">
        <v>0</v>
      </c>
      <c r="W56" s="201">
        <v>0</v>
      </c>
      <c r="X56" s="238">
        <f>P56</f>
        <v>1.9300000000000002</v>
      </c>
      <c r="Y56" s="201">
        <v>1.0900000000000001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0</v>
      </c>
      <c r="AP56" s="201">
        <v>0</v>
      </c>
      <c r="AQ56" s="201">
        <v>0</v>
      </c>
      <c r="AR56" s="129">
        <v>0</v>
      </c>
      <c r="AS56" s="129">
        <v>0</v>
      </c>
      <c r="AT56" s="129">
        <v>0</v>
      </c>
      <c r="AU56" s="129">
        <v>0</v>
      </c>
      <c r="AV56" s="129">
        <v>0</v>
      </c>
      <c r="AW56" s="129">
        <v>0</v>
      </c>
      <c r="AX56" s="129">
        <v>0</v>
      </c>
      <c r="AY56" s="129">
        <v>0</v>
      </c>
      <c r="AZ56" s="201">
        <v>0</v>
      </c>
      <c r="BA56" s="201">
        <v>0</v>
      </c>
      <c r="BB56" s="201">
        <v>0</v>
      </c>
      <c r="BC56" s="201">
        <v>0</v>
      </c>
      <c r="BD56" s="201">
        <v>0</v>
      </c>
      <c r="BE56" s="201">
        <v>0</v>
      </c>
      <c r="BF56" s="201">
        <v>0</v>
      </c>
      <c r="BG56" s="201">
        <v>0</v>
      </c>
      <c r="BH56" s="247">
        <f t="shared" si="17"/>
        <v>1.135416</v>
      </c>
      <c r="BI56" s="247">
        <f t="shared" si="18"/>
        <v>0</v>
      </c>
      <c r="BJ56" s="247">
        <f t="shared" si="19"/>
        <v>0</v>
      </c>
      <c r="BK56" s="247">
        <f t="shared" si="20"/>
        <v>0</v>
      </c>
      <c r="BL56" s="247">
        <f t="shared" si="21"/>
        <v>1.9300000000000002</v>
      </c>
      <c r="BM56" s="247">
        <f t="shared" si="22"/>
        <v>1.0900000000000001</v>
      </c>
      <c r="BN56" s="247">
        <f t="shared" si="23"/>
        <v>0</v>
      </c>
      <c r="BO56" s="247">
        <f t="shared" si="24"/>
        <v>0</v>
      </c>
    </row>
    <row r="57" spans="1:67" s="53" customFormat="1" ht="56.25" x14ac:dyDescent="0.25">
      <c r="A57" s="236" t="s">
        <v>360</v>
      </c>
      <c r="B57" s="85" t="s">
        <v>569</v>
      </c>
      <c r="C57" s="237" t="s">
        <v>510</v>
      </c>
      <c r="D57" s="239">
        <v>0.14687500000000001</v>
      </c>
      <c r="E57" s="240">
        <v>0</v>
      </c>
      <c r="F57" s="240">
        <v>0</v>
      </c>
      <c r="G57" s="240">
        <v>0</v>
      </c>
      <c r="H57" s="238">
        <v>4.5999999999999999E-2</v>
      </c>
      <c r="I57" s="239">
        <v>0.14099999999999999</v>
      </c>
      <c r="J57" s="240">
        <v>0</v>
      </c>
      <c r="K57" s="202">
        <v>1</v>
      </c>
      <c r="L57" s="240">
        <v>9.4799999999999995E-2</v>
      </c>
      <c r="M57" s="240">
        <v>0</v>
      </c>
      <c r="N57" s="240">
        <v>0</v>
      </c>
      <c r="O57" s="240">
        <v>0</v>
      </c>
      <c r="P57" s="238">
        <v>4.5999999999999999E-2</v>
      </c>
      <c r="Q57" s="240">
        <v>9.0999999999999998E-2</v>
      </c>
      <c r="R57" s="240">
        <v>0</v>
      </c>
      <c r="S57" s="202">
        <v>1</v>
      </c>
      <c r="T57" s="239">
        <v>0.14687500000000001</v>
      </c>
      <c r="U57" s="201">
        <v>0</v>
      </c>
      <c r="V57" s="201">
        <v>0</v>
      </c>
      <c r="W57" s="201">
        <v>0</v>
      </c>
      <c r="X57" s="239">
        <f>H57</f>
        <v>4.5999999999999999E-2</v>
      </c>
      <c r="Y57" s="239">
        <v>0.14099999999999999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39">
        <v>1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0</v>
      </c>
      <c r="AP57" s="201">
        <v>0</v>
      </c>
      <c r="AQ57" s="201">
        <v>0</v>
      </c>
      <c r="AR57" s="129">
        <v>0</v>
      </c>
      <c r="AS57" s="129">
        <v>0</v>
      </c>
      <c r="AT57" s="129">
        <v>0</v>
      </c>
      <c r="AU57" s="129">
        <v>0</v>
      </c>
      <c r="AV57" s="129">
        <v>0</v>
      </c>
      <c r="AW57" s="129">
        <v>0</v>
      </c>
      <c r="AX57" s="129">
        <v>0</v>
      </c>
      <c r="AY57" s="129">
        <v>0</v>
      </c>
      <c r="AZ57" s="201">
        <v>0</v>
      </c>
      <c r="BA57" s="201">
        <v>0</v>
      </c>
      <c r="BB57" s="201">
        <v>0</v>
      </c>
      <c r="BC57" s="201">
        <v>0</v>
      </c>
      <c r="BD57" s="201">
        <v>0</v>
      </c>
      <c r="BE57" s="201">
        <v>0</v>
      </c>
      <c r="BF57" s="201">
        <v>0</v>
      </c>
      <c r="BG57" s="201">
        <v>0</v>
      </c>
      <c r="BH57" s="247">
        <f t="shared" si="17"/>
        <v>0.14687500000000001</v>
      </c>
      <c r="BI57" s="247">
        <f t="shared" si="18"/>
        <v>0</v>
      </c>
      <c r="BJ57" s="247">
        <f t="shared" si="19"/>
        <v>0</v>
      </c>
      <c r="BK57" s="247">
        <f t="shared" si="20"/>
        <v>0</v>
      </c>
      <c r="BL57" s="247">
        <f t="shared" si="21"/>
        <v>4.5999999999999999E-2</v>
      </c>
      <c r="BM57" s="247">
        <f t="shared" si="22"/>
        <v>0.14099999999999999</v>
      </c>
      <c r="BN57" s="247">
        <f t="shared" si="23"/>
        <v>0</v>
      </c>
      <c r="BO57" s="247">
        <f t="shared" si="24"/>
        <v>1</v>
      </c>
    </row>
    <row r="58" spans="1:67" s="53" customFormat="1" ht="56.25" x14ac:dyDescent="0.25">
      <c r="A58" s="236" t="s">
        <v>511</v>
      </c>
      <c r="B58" s="85" t="s">
        <v>572</v>
      </c>
      <c r="C58" s="237" t="s">
        <v>512</v>
      </c>
      <c r="D58" s="239">
        <v>0.16322999999999999</v>
      </c>
      <c r="E58" s="240">
        <v>0</v>
      </c>
      <c r="F58" s="240">
        <v>0</v>
      </c>
      <c r="G58" s="240">
        <v>0</v>
      </c>
      <c r="H58" s="240">
        <f>0.008+0.18+1.205</f>
        <v>1.393</v>
      </c>
      <c r="I58" s="239">
        <v>0.15179999999999999</v>
      </c>
      <c r="J58" s="240">
        <v>0</v>
      </c>
      <c r="K58" s="201">
        <v>1</v>
      </c>
      <c r="L58" s="240">
        <v>3.7635000000000002E-2</v>
      </c>
      <c r="M58" s="240">
        <v>0</v>
      </c>
      <c r="N58" s="240">
        <v>0</v>
      </c>
      <c r="O58" s="240">
        <v>0</v>
      </c>
      <c r="P58" s="240">
        <f>0.008+0.18+1.205</f>
        <v>1.393</v>
      </c>
      <c r="Q58" s="240">
        <v>3.5000000000000003E-2</v>
      </c>
      <c r="R58" s="240">
        <v>0</v>
      </c>
      <c r="S58" s="201">
        <v>1</v>
      </c>
      <c r="T58" s="239">
        <v>0.16322999999999999</v>
      </c>
      <c r="U58" s="201">
        <v>0</v>
      </c>
      <c r="V58" s="201">
        <v>0</v>
      </c>
      <c r="W58" s="201">
        <v>0</v>
      </c>
      <c r="X58" s="239">
        <f>H58</f>
        <v>1.393</v>
      </c>
      <c r="Y58" s="239">
        <v>0.15179999999999999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39">
        <v>1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0</v>
      </c>
      <c r="AP58" s="201">
        <v>0</v>
      </c>
      <c r="AQ58" s="201">
        <v>0</v>
      </c>
      <c r="AR58" s="129">
        <v>0</v>
      </c>
      <c r="AS58" s="129">
        <v>0</v>
      </c>
      <c r="AT58" s="129">
        <v>0</v>
      </c>
      <c r="AU58" s="129">
        <v>0</v>
      </c>
      <c r="AV58" s="129">
        <v>0</v>
      </c>
      <c r="AW58" s="129">
        <v>0</v>
      </c>
      <c r="AX58" s="129">
        <v>0</v>
      </c>
      <c r="AY58" s="129">
        <v>0</v>
      </c>
      <c r="AZ58" s="201">
        <v>0</v>
      </c>
      <c r="BA58" s="201">
        <v>0</v>
      </c>
      <c r="BB58" s="201">
        <v>0</v>
      </c>
      <c r="BC58" s="201">
        <v>0</v>
      </c>
      <c r="BD58" s="201">
        <v>0</v>
      </c>
      <c r="BE58" s="201">
        <v>0</v>
      </c>
      <c r="BF58" s="201">
        <v>0</v>
      </c>
      <c r="BG58" s="201">
        <v>0</v>
      </c>
      <c r="BH58" s="247">
        <f t="shared" si="17"/>
        <v>0.16322999999999999</v>
      </c>
      <c r="BI58" s="247">
        <f t="shared" si="18"/>
        <v>0</v>
      </c>
      <c r="BJ58" s="247">
        <f t="shared" si="19"/>
        <v>0</v>
      </c>
      <c r="BK58" s="247">
        <f t="shared" si="20"/>
        <v>0</v>
      </c>
      <c r="BL58" s="247">
        <f t="shared" si="21"/>
        <v>1.393</v>
      </c>
      <c r="BM58" s="247">
        <f t="shared" si="22"/>
        <v>0.15179999999999999</v>
      </c>
      <c r="BN58" s="247">
        <f t="shared" si="23"/>
        <v>0</v>
      </c>
      <c r="BO58" s="247">
        <f t="shared" si="24"/>
        <v>1</v>
      </c>
    </row>
    <row r="59" spans="1:67" s="53" customFormat="1" ht="56.25" x14ac:dyDescent="0.25">
      <c r="A59" s="236" t="s">
        <v>563</v>
      </c>
      <c r="B59" s="88" t="s">
        <v>573</v>
      </c>
      <c r="C59" s="237" t="s">
        <v>513</v>
      </c>
      <c r="D59" s="201">
        <v>0.58453124999999995</v>
      </c>
      <c r="E59" s="240">
        <v>0</v>
      </c>
      <c r="F59" s="240">
        <v>0</v>
      </c>
      <c r="G59" s="240">
        <v>0</v>
      </c>
      <c r="H59" s="201">
        <v>0.29499999999999998</v>
      </c>
      <c r="I59" s="201">
        <v>0.56115000000000004</v>
      </c>
      <c r="J59" s="240">
        <v>0</v>
      </c>
      <c r="K59" s="240">
        <v>0</v>
      </c>
      <c r="L59" s="240">
        <v>0.53244791999999996</v>
      </c>
      <c r="M59" s="240">
        <v>0</v>
      </c>
      <c r="N59" s="240">
        <v>0</v>
      </c>
      <c r="O59" s="240">
        <v>0</v>
      </c>
      <c r="P59" s="201">
        <v>0.29499999999999998</v>
      </c>
      <c r="Q59" s="240">
        <v>0.51114999999999999</v>
      </c>
      <c r="R59" s="240">
        <v>0</v>
      </c>
      <c r="S59" s="201">
        <v>0</v>
      </c>
      <c r="T59" s="202">
        <v>0.58453124999999995</v>
      </c>
      <c r="U59" s="201">
        <v>0</v>
      </c>
      <c r="V59" s="201">
        <v>0</v>
      </c>
      <c r="W59" s="201">
        <v>0</v>
      </c>
      <c r="X59" s="238">
        <f>H59</f>
        <v>0.29499999999999998</v>
      </c>
      <c r="Y59" s="202">
        <v>0.56115000000000004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2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0</v>
      </c>
      <c r="AP59" s="201">
        <v>0</v>
      </c>
      <c r="AQ59" s="201">
        <v>0</v>
      </c>
      <c r="AR59" s="129">
        <v>0</v>
      </c>
      <c r="AS59" s="129">
        <v>0</v>
      </c>
      <c r="AT59" s="129">
        <v>0</v>
      </c>
      <c r="AU59" s="129">
        <v>0</v>
      </c>
      <c r="AV59" s="129">
        <v>0</v>
      </c>
      <c r="AW59" s="129">
        <v>0</v>
      </c>
      <c r="AX59" s="129">
        <v>0</v>
      </c>
      <c r="AY59" s="129">
        <v>0</v>
      </c>
      <c r="AZ59" s="201">
        <v>0</v>
      </c>
      <c r="BA59" s="201">
        <v>0</v>
      </c>
      <c r="BB59" s="201">
        <v>0</v>
      </c>
      <c r="BC59" s="201">
        <v>0</v>
      </c>
      <c r="BD59" s="201">
        <v>0</v>
      </c>
      <c r="BE59" s="201">
        <v>0</v>
      </c>
      <c r="BF59" s="201">
        <v>0</v>
      </c>
      <c r="BG59" s="201">
        <v>0</v>
      </c>
      <c r="BH59" s="247">
        <f t="shared" si="17"/>
        <v>0.58453124999999995</v>
      </c>
      <c r="BI59" s="247">
        <f t="shared" si="18"/>
        <v>0</v>
      </c>
      <c r="BJ59" s="247">
        <f t="shared" si="19"/>
        <v>0</v>
      </c>
      <c r="BK59" s="247">
        <f t="shared" si="20"/>
        <v>0</v>
      </c>
      <c r="BL59" s="247">
        <f t="shared" si="21"/>
        <v>0.29499999999999998</v>
      </c>
      <c r="BM59" s="247">
        <f t="shared" si="22"/>
        <v>0.56115000000000004</v>
      </c>
      <c r="BN59" s="247">
        <f t="shared" si="23"/>
        <v>0</v>
      </c>
      <c r="BO59" s="247">
        <f t="shared" si="24"/>
        <v>0</v>
      </c>
    </row>
    <row r="60" spans="1:67" s="53" customFormat="1" ht="56.25" x14ac:dyDescent="0.25">
      <c r="A60" s="236" t="s">
        <v>575</v>
      </c>
      <c r="B60" s="88" t="str">
        <f>'1'!B58</f>
        <v>Реконструкция КТП 177-10 г. Светлогорск, ул. Горького, 6А для увеличения разрешенной мощности до 0,71 Мвт</v>
      </c>
      <c r="C60" s="237" t="s">
        <v>587</v>
      </c>
      <c r="D60" s="129">
        <v>0.438339225</v>
      </c>
      <c r="E60" s="240">
        <v>0</v>
      </c>
      <c r="F60" s="240">
        <v>0</v>
      </c>
      <c r="G60" s="240">
        <v>0</v>
      </c>
      <c r="H60" s="129">
        <f>P60</f>
        <v>0.25</v>
      </c>
      <c r="I60" s="129">
        <v>0.71332499999999999</v>
      </c>
      <c r="J60" s="240">
        <v>0</v>
      </c>
      <c r="K60" s="240">
        <v>0</v>
      </c>
      <c r="L60" s="241">
        <f>'6'!E60</f>
        <v>0.38811224999999999</v>
      </c>
      <c r="M60" s="240">
        <v>0</v>
      </c>
      <c r="N60" s="240">
        <v>0</v>
      </c>
      <c r="O60" s="240">
        <v>0</v>
      </c>
      <c r="P60" s="129">
        <v>0.25</v>
      </c>
      <c r="Q60" s="241">
        <f>'6'!H60</f>
        <v>0.417325</v>
      </c>
      <c r="R60" s="240">
        <v>0</v>
      </c>
      <c r="S60" s="201">
        <v>0</v>
      </c>
      <c r="T60" s="129">
        <f>D60</f>
        <v>0.438339225</v>
      </c>
      <c r="U60" s="201">
        <v>0</v>
      </c>
      <c r="V60" s="201">
        <v>0</v>
      </c>
      <c r="W60" s="201">
        <v>0</v>
      </c>
      <c r="X60" s="129">
        <f>H60</f>
        <v>0.25</v>
      </c>
      <c r="Y60" s="129">
        <f>I60</f>
        <v>0.71332499999999999</v>
      </c>
      <c r="Z60" s="201">
        <v>0</v>
      </c>
      <c r="AA60" s="201">
        <v>0</v>
      </c>
      <c r="AB60" s="201">
        <v>0</v>
      </c>
      <c r="AC60" s="129">
        <f t="shared" ref="AC60:AI60" si="25">E60</f>
        <v>0</v>
      </c>
      <c r="AD60" s="129">
        <f t="shared" si="25"/>
        <v>0</v>
      </c>
      <c r="AE60" s="129">
        <f t="shared" si="25"/>
        <v>0</v>
      </c>
      <c r="AF60" s="201">
        <v>0</v>
      </c>
      <c r="AG60" s="201">
        <v>0</v>
      </c>
      <c r="AH60" s="129">
        <f t="shared" si="25"/>
        <v>0</v>
      </c>
      <c r="AI60" s="129">
        <f t="shared" si="25"/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0</v>
      </c>
      <c r="AP60" s="201">
        <v>0</v>
      </c>
      <c r="AQ60" s="201">
        <v>0</v>
      </c>
      <c r="AR60" s="129">
        <v>0</v>
      </c>
      <c r="AS60" s="129">
        <v>0</v>
      </c>
      <c r="AT60" s="129">
        <v>0</v>
      </c>
      <c r="AU60" s="129">
        <v>0</v>
      </c>
      <c r="AV60" s="129">
        <v>0</v>
      </c>
      <c r="AW60" s="129">
        <v>0</v>
      </c>
      <c r="AX60" s="129">
        <v>0</v>
      </c>
      <c r="AY60" s="129">
        <v>0</v>
      </c>
      <c r="AZ60" s="201">
        <v>0</v>
      </c>
      <c r="BA60" s="201">
        <v>0</v>
      </c>
      <c r="BB60" s="201">
        <v>0</v>
      </c>
      <c r="BC60" s="201">
        <v>0</v>
      </c>
      <c r="BD60" s="201">
        <v>0</v>
      </c>
      <c r="BE60" s="201">
        <v>0</v>
      </c>
      <c r="BF60" s="201">
        <v>0</v>
      </c>
      <c r="BG60" s="201">
        <v>0</v>
      </c>
      <c r="BH60" s="247">
        <f t="shared" si="17"/>
        <v>0.438339225</v>
      </c>
      <c r="BI60" s="247">
        <f t="shared" si="18"/>
        <v>0</v>
      </c>
      <c r="BJ60" s="247">
        <f t="shared" si="19"/>
        <v>0</v>
      </c>
      <c r="BK60" s="247">
        <f t="shared" si="20"/>
        <v>0</v>
      </c>
      <c r="BL60" s="247">
        <f t="shared" si="21"/>
        <v>0.25</v>
      </c>
      <c r="BM60" s="247">
        <f t="shared" si="22"/>
        <v>0.71332499999999999</v>
      </c>
      <c r="BN60" s="247">
        <f t="shared" si="23"/>
        <v>0</v>
      </c>
      <c r="BO60" s="247">
        <f t="shared" si="24"/>
        <v>0</v>
      </c>
    </row>
    <row r="61" spans="1:67" s="53" customFormat="1" ht="56.25" x14ac:dyDescent="0.25">
      <c r="A61" s="236" t="s">
        <v>576</v>
      </c>
      <c r="B61" s="88" t="str">
        <f>'1'!B59</f>
        <v>Реконструкция КТП 177-11 г. Светлогорск, ул. Горького, 9А для увеличения разрешенной мощности до 0,87 Мвт</v>
      </c>
      <c r="C61" s="237" t="s">
        <v>588</v>
      </c>
      <c r="D61" s="129">
        <v>0.80963474999999996</v>
      </c>
      <c r="E61" s="240">
        <v>0</v>
      </c>
      <c r="F61" s="240">
        <v>0</v>
      </c>
      <c r="G61" s="240">
        <v>0</v>
      </c>
      <c r="H61" s="129">
        <f t="shared" ref="H61:H74" si="26">P61</f>
        <v>0.47</v>
      </c>
      <c r="I61" s="129">
        <v>0.87057499999999999</v>
      </c>
      <c r="J61" s="240">
        <v>0</v>
      </c>
      <c r="K61" s="240">
        <v>0</v>
      </c>
      <c r="L61" s="241">
        <f>'6'!E61</f>
        <v>0.53528474999999998</v>
      </c>
      <c r="M61" s="240">
        <v>0</v>
      </c>
      <c r="N61" s="240">
        <v>0</v>
      </c>
      <c r="O61" s="240">
        <v>0</v>
      </c>
      <c r="P61" s="129">
        <v>0.47</v>
      </c>
      <c r="Q61" s="241">
        <f>'6'!H61</f>
        <v>0.57057500000000005</v>
      </c>
      <c r="R61" s="240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129">
        <f t="shared" ref="AB61:AB62" si="27">D61</f>
        <v>0.80963474999999996</v>
      </c>
      <c r="AC61" s="129">
        <f t="shared" ref="AC61:AC62" si="28">E61</f>
        <v>0</v>
      </c>
      <c r="AD61" s="129">
        <f t="shared" ref="AD61:AD62" si="29">F61</f>
        <v>0</v>
      </c>
      <c r="AE61" s="129">
        <f t="shared" ref="AE61:AE62" si="30">G61</f>
        <v>0</v>
      </c>
      <c r="AF61" s="129">
        <f t="shared" ref="AF61:AF62" si="31">H61</f>
        <v>0.47</v>
      </c>
      <c r="AG61" s="129">
        <f t="shared" ref="AG61:AG62" si="32">I61</f>
        <v>0.87057499999999999</v>
      </c>
      <c r="AH61" s="129">
        <f t="shared" ref="AH61:AH62" si="33">J61</f>
        <v>0</v>
      </c>
      <c r="AI61" s="129">
        <f t="shared" ref="AI61:AI62" si="34">K61</f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0</v>
      </c>
      <c r="AP61" s="201">
        <v>0</v>
      </c>
      <c r="AQ61" s="201">
        <v>0</v>
      </c>
      <c r="AR61" s="129">
        <v>0</v>
      </c>
      <c r="AS61" s="129">
        <v>0</v>
      </c>
      <c r="AT61" s="129">
        <v>0</v>
      </c>
      <c r="AU61" s="129">
        <v>0</v>
      </c>
      <c r="AV61" s="129">
        <v>0</v>
      </c>
      <c r="AW61" s="129">
        <v>0</v>
      </c>
      <c r="AX61" s="129">
        <v>0</v>
      </c>
      <c r="AY61" s="129">
        <v>0</v>
      </c>
      <c r="AZ61" s="201">
        <v>0</v>
      </c>
      <c r="BA61" s="201">
        <v>0</v>
      </c>
      <c r="BB61" s="201">
        <v>0</v>
      </c>
      <c r="BC61" s="201">
        <v>0</v>
      </c>
      <c r="BD61" s="201">
        <v>0</v>
      </c>
      <c r="BE61" s="201">
        <v>0</v>
      </c>
      <c r="BF61" s="201">
        <v>0</v>
      </c>
      <c r="BG61" s="201">
        <v>0</v>
      </c>
      <c r="BH61" s="247">
        <f t="shared" si="17"/>
        <v>0.80963474999999996</v>
      </c>
      <c r="BI61" s="247">
        <f t="shared" si="18"/>
        <v>0</v>
      </c>
      <c r="BJ61" s="247">
        <f t="shared" si="19"/>
        <v>0</v>
      </c>
      <c r="BK61" s="247">
        <f t="shared" si="20"/>
        <v>0</v>
      </c>
      <c r="BL61" s="247">
        <f t="shared" si="21"/>
        <v>0.47</v>
      </c>
      <c r="BM61" s="247">
        <f t="shared" si="22"/>
        <v>0.87057499999999999</v>
      </c>
      <c r="BN61" s="247">
        <f t="shared" si="23"/>
        <v>0</v>
      </c>
      <c r="BO61" s="247">
        <f t="shared" si="24"/>
        <v>0</v>
      </c>
    </row>
    <row r="62" spans="1:67" s="53" customFormat="1" ht="56.25" x14ac:dyDescent="0.25">
      <c r="A62" s="236" t="s">
        <v>577</v>
      </c>
      <c r="B62" s="88" t="str">
        <f>'1'!B60</f>
        <v>Реконструкция ТП-871, г. Калининград, ул. Гайдара для увеличения разрешенной мощности до 1,03 МВт</v>
      </c>
      <c r="C62" s="237" t="s">
        <v>589</v>
      </c>
      <c r="D62" s="129">
        <v>0.98515200000000003</v>
      </c>
      <c r="E62" s="240">
        <v>0</v>
      </c>
      <c r="F62" s="240">
        <v>0</v>
      </c>
      <c r="G62" s="240">
        <v>0</v>
      </c>
      <c r="H62" s="129">
        <f t="shared" si="26"/>
        <v>0.4</v>
      </c>
      <c r="I62" s="129">
        <v>1.0262</v>
      </c>
      <c r="J62" s="240">
        <v>0</v>
      </c>
      <c r="K62" s="240">
        <v>0</v>
      </c>
      <c r="L62" s="241">
        <f>'6'!E62</f>
        <v>0.74227200000000004</v>
      </c>
      <c r="M62" s="240">
        <v>0</v>
      </c>
      <c r="N62" s="240">
        <v>0</v>
      </c>
      <c r="O62" s="240">
        <v>0</v>
      </c>
      <c r="P62" s="129">
        <v>0.4</v>
      </c>
      <c r="Q62" s="241">
        <f>'6'!H62</f>
        <v>0.7732</v>
      </c>
      <c r="R62" s="240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129">
        <f t="shared" si="27"/>
        <v>0.98515200000000003</v>
      </c>
      <c r="AC62" s="129">
        <f t="shared" si="28"/>
        <v>0</v>
      </c>
      <c r="AD62" s="129">
        <f t="shared" si="29"/>
        <v>0</v>
      </c>
      <c r="AE62" s="129">
        <f t="shared" si="30"/>
        <v>0</v>
      </c>
      <c r="AF62" s="129">
        <f t="shared" si="31"/>
        <v>0.4</v>
      </c>
      <c r="AG62" s="129">
        <f t="shared" si="32"/>
        <v>1.0262</v>
      </c>
      <c r="AH62" s="129">
        <f t="shared" si="33"/>
        <v>0</v>
      </c>
      <c r="AI62" s="129">
        <f t="shared" si="34"/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0</v>
      </c>
      <c r="AP62" s="201">
        <v>0</v>
      </c>
      <c r="AQ62" s="201">
        <v>0</v>
      </c>
      <c r="AR62" s="129">
        <v>0</v>
      </c>
      <c r="AS62" s="129">
        <v>0</v>
      </c>
      <c r="AT62" s="129">
        <v>0</v>
      </c>
      <c r="AU62" s="129">
        <v>0</v>
      </c>
      <c r="AV62" s="129">
        <v>0</v>
      </c>
      <c r="AW62" s="129">
        <v>0</v>
      </c>
      <c r="AX62" s="129">
        <v>0</v>
      </c>
      <c r="AY62" s="129">
        <v>0</v>
      </c>
      <c r="AZ62" s="201">
        <v>0</v>
      </c>
      <c r="BA62" s="201">
        <v>0</v>
      </c>
      <c r="BB62" s="201">
        <v>0</v>
      </c>
      <c r="BC62" s="201">
        <v>0</v>
      </c>
      <c r="BD62" s="201">
        <v>0</v>
      </c>
      <c r="BE62" s="201">
        <v>0</v>
      </c>
      <c r="BF62" s="201">
        <v>0</v>
      </c>
      <c r="BG62" s="201">
        <v>0</v>
      </c>
      <c r="BH62" s="247">
        <f t="shared" si="17"/>
        <v>0.98515200000000003</v>
      </c>
      <c r="BI62" s="247">
        <f t="shared" si="18"/>
        <v>0</v>
      </c>
      <c r="BJ62" s="247">
        <f t="shared" si="19"/>
        <v>0</v>
      </c>
      <c r="BK62" s="247">
        <f t="shared" si="20"/>
        <v>0</v>
      </c>
      <c r="BL62" s="247">
        <f t="shared" si="21"/>
        <v>0.4</v>
      </c>
      <c r="BM62" s="247">
        <f t="shared" si="22"/>
        <v>1.0262</v>
      </c>
      <c r="BN62" s="247">
        <f t="shared" si="23"/>
        <v>0</v>
      </c>
      <c r="BO62" s="247">
        <f t="shared" si="24"/>
        <v>0</v>
      </c>
    </row>
    <row r="63" spans="1:67" s="53" customFormat="1" ht="56.25" x14ac:dyDescent="0.25">
      <c r="A63" s="236" t="s">
        <v>578</v>
      </c>
      <c r="B63" s="88" t="str">
        <f>'1'!B61</f>
        <v>Реконструкция ТП 328-8 г. Зеленоградск, ул. Окружная, 7 для увеличения разрешенной мощности до 0,78 МВт</v>
      </c>
      <c r="C63" s="237" t="s">
        <v>590</v>
      </c>
      <c r="D63" s="129">
        <v>0.74873279999999998</v>
      </c>
      <c r="E63" s="240">
        <v>0</v>
      </c>
      <c r="F63" s="240">
        <v>0</v>
      </c>
      <c r="G63" s="240">
        <v>0</v>
      </c>
      <c r="H63" s="129">
        <f t="shared" si="26"/>
        <v>0.27700000000000002</v>
      </c>
      <c r="I63" s="129">
        <v>0.77993000000000001</v>
      </c>
      <c r="J63" s="240">
        <v>0</v>
      </c>
      <c r="K63" s="240">
        <v>0</v>
      </c>
      <c r="L63" s="241">
        <f>'6'!E63</f>
        <v>0.45600000000000002</v>
      </c>
      <c r="M63" s="240">
        <v>0</v>
      </c>
      <c r="N63" s="240">
        <v>0</v>
      </c>
      <c r="O63" s="240">
        <v>0</v>
      </c>
      <c r="P63" s="129">
        <v>0.27700000000000002</v>
      </c>
      <c r="Q63" s="241">
        <f>'6'!H63</f>
        <v>0.47499999999999998</v>
      </c>
      <c r="R63" s="240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129">
        <f t="shared" ref="AB63:AB68" si="35">D63</f>
        <v>0.74873279999999998</v>
      </c>
      <c r="AC63" s="129">
        <v>0</v>
      </c>
      <c r="AD63" s="129">
        <v>0</v>
      </c>
      <c r="AE63" s="129">
        <v>0</v>
      </c>
      <c r="AF63" s="129">
        <f t="shared" ref="AF63:AG68" si="36">H63</f>
        <v>0.27700000000000002</v>
      </c>
      <c r="AG63" s="129">
        <f t="shared" si="36"/>
        <v>0.77993000000000001</v>
      </c>
      <c r="AH63" s="129">
        <v>0</v>
      </c>
      <c r="AI63" s="129">
        <v>0</v>
      </c>
      <c r="AJ63" s="201">
        <v>0</v>
      </c>
      <c r="AK63" s="129">
        <f t="shared" ref="AK63:AQ63" si="37">E63</f>
        <v>0</v>
      </c>
      <c r="AL63" s="129">
        <f t="shared" si="37"/>
        <v>0</v>
      </c>
      <c r="AM63" s="129">
        <f t="shared" si="37"/>
        <v>0</v>
      </c>
      <c r="AN63" s="201">
        <v>0</v>
      </c>
      <c r="AO63" s="201">
        <v>0</v>
      </c>
      <c r="AP63" s="129">
        <f t="shared" si="37"/>
        <v>0</v>
      </c>
      <c r="AQ63" s="129">
        <f t="shared" si="37"/>
        <v>0</v>
      </c>
      <c r="AR63" s="129">
        <v>0</v>
      </c>
      <c r="AS63" s="129">
        <v>0</v>
      </c>
      <c r="AT63" s="129">
        <v>0</v>
      </c>
      <c r="AU63" s="129">
        <v>0</v>
      </c>
      <c r="AV63" s="129">
        <v>0</v>
      </c>
      <c r="AW63" s="129">
        <v>0</v>
      </c>
      <c r="AX63" s="129">
        <v>0</v>
      </c>
      <c r="AY63" s="129">
        <v>0</v>
      </c>
      <c r="AZ63" s="201">
        <v>0</v>
      </c>
      <c r="BA63" s="201">
        <v>0</v>
      </c>
      <c r="BB63" s="201">
        <v>0</v>
      </c>
      <c r="BC63" s="201">
        <v>0</v>
      </c>
      <c r="BD63" s="201">
        <v>0</v>
      </c>
      <c r="BE63" s="201">
        <v>0</v>
      </c>
      <c r="BF63" s="201">
        <v>0</v>
      </c>
      <c r="BG63" s="201">
        <v>0</v>
      </c>
      <c r="BH63" s="247">
        <f t="shared" si="17"/>
        <v>0.74873279999999998</v>
      </c>
      <c r="BI63" s="247">
        <f t="shared" si="18"/>
        <v>0</v>
      </c>
      <c r="BJ63" s="247">
        <f t="shared" si="19"/>
        <v>0</v>
      </c>
      <c r="BK63" s="247">
        <f t="shared" si="20"/>
        <v>0</v>
      </c>
      <c r="BL63" s="247">
        <f t="shared" si="21"/>
        <v>0.27700000000000002</v>
      </c>
      <c r="BM63" s="247">
        <f t="shared" si="22"/>
        <v>0.77993000000000001</v>
      </c>
      <c r="BN63" s="247">
        <f t="shared" si="23"/>
        <v>0</v>
      </c>
      <c r="BO63" s="247">
        <f t="shared" si="24"/>
        <v>0</v>
      </c>
    </row>
    <row r="64" spans="1:67" s="53" customFormat="1" ht="56.25" x14ac:dyDescent="0.25">
      <c r="A64" s="236" t="s">
        <v>579</v>
      </c>
      <c r="B64" s="88" t="str">
        <f>'1'!B62</f>
        <v>Реконструкция КТП 3801-5 г. Калининград, ул. Пригородная, для увеличения разрешенной мощности до 0,3 МВт</v>
      </c>
      <c r="C64" s="237" t="s">
        <v>591</v>
      </c>
      <c r="D64" s="129">
        <v>0.255</v>
      </c>
      <c r="E64" s="240">
        <v>0</v>
      </c>
      <c r="F64" s="240">
        <v>0</v>
      </c>
      <c r="G64" s="240">
        <v>0</v>
      </c>
      <c r="H64" s="129">
        <f t="shared" si="26"/>
        <v>0.45500000000000002</v>
      </c>
      <c r="I64" s="129">
        <v>0.3</v>
      </c>
      <c r="J64" s="240">
        <v>0</v>
      </c>
      <c r="K64" s="240">
        <v>0</v>
      </c>
      <c r="L64" s="241">
        <f>'6'!E64</f>
        <v>8.5000000000000006E-2</v>
      </c>
      <c r="M64" s="240">
        <v>0</v>
      </c>
      <c r="N64" s="240">
        <v>0</v>
      </c>
      <c r="O64" s="240">
        <v>0</v>
      </c>
      <c r="P64" s="129">
        <v>0.45500000000000002</v>
      </c>
      <c r="Q64" s="241">
        <f>'6'!H64</f>
        <v>0.1</v>
      </c>
      <c r="R64" s="240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129">
        <f t="shared" si="35"/>
        <v>0.255</v>
      </c>
      <c r="AC64" s="129">
        <v>0</v>
      </c>
      <c r="AD64" s="129">
        <v>0</v>
      </c>
      <c r="AE64" s="129">
        <v>0</v>
      </c>
      <c r="AF64" s="129">
        <f t="shared" si="36"/>
        <v>0.45500000000000002</v>
      </c>
      <c r="AG64" s="129">
        <f t="shared" si="36"/>
        <v>0.3</v>
      </c>
      <c r="AH64" s="129">
        <v>0</v>
      </c>
      <c r="AI64" s="129">
        <v>0</v>
      </c>
      <c r="AJ64" s="201">
        <v>0</v>
      </c>
      <c r="AK64" s="129">
        <f t="shared" ref="AK64:AK66" si="38">E64</f>
        <v>0</v>
      </c>
      <c r="AL64" s="129">
        <f t="shared" ref="AL64:AL66" si="39">F64</f>
        <v>0</v>
      </c>
      <c r="AM64" s="129">
        <f t="shared" ref="AM64:AM66" si="40">G64</f>
        <v>0</v>
      </c>
      <c r="AN64" s="201">
        <v>0</v>
      </c>
      <c r="AO64" s="201">
        <v>0</v>
      </c>
      <c r="AP64" s="129">
        <f t="shared" ref="AP64:AP66" si="41">J64</f>
        <v>0</v>
      </c>
      <c r="AQ64" s="129">
        <f t="shared" ref="AQ64:AQ66" si="42">K64</f>
        <v>0</v>
      </c>
      <c r="AR64" s="129">
        <v>0</v>
      </c>
      <c r="AS64" s="129">
        <v>0</v>
      </c>
      <c r="AT64" s="129">
        <v>0</v>
      </c>
      <c r="AU64" s="129">
        <v>0</v>
      </c>
      <c r="AV64" s="129">
        <v>0</v>
      </c>
      <c r="AW64" s="129">
        <v>0</v>
      </c>
      <c r="AX64" s="129">
        <v>0</v>
      </c>
      <c r="AY64" s="129">
        <v>0</v>
      </c>
      <c r="AZ64" s="201">
        <v>0</v>
      </c>
      <c r="BA64" s="201">
        <v>0</v>
      </c>
      <c r="BB64" s="201">
        <v>0</v>
      </c>
      <c r="BC64" s="201">
        <v>0</v>
      </c>
      <c r="BD64" s="201">
        <v>0</v>
      </c>
      <c r="BE64" s="201">
        <v>0</v>
      </c>
      <c r="BF64" s="201">
        <v>0</v>
      </c>
      <c r="BG64" s="201">
        <v>0</v>
      </c>
      <c r="BH64" s="247">
        <f t="shared" si="17"/>
        <v>0.255</v>
      </c>
      <c r="BI64" s="247">
        <f t="shared" si="18"/>
        <v>0</v>
      </c>
      <c r="BJ64" s="247">
        <f t="shared" si="19"/>
        <v>0</v>
      </c>
      <c r="BK64" s="247">
        <f t="shared" si="20"/>
        <v>0</v>
      </c>
      <c r="BL64" s="247">
        <f t="shared" si="21"/>
        <v>0.45500000000000002</v>
      </c>
      <c r="BM64" s="247">
        <f t="shared" si="22"/>
        <v>0.3</v>
      </c>
      <c r="BN64" s="247">
        <f t="shared" si="23"/>
        <v>0</v>
      </c>
      <c r="BO64" s="247">
        <f t="shared" si="24"/>
        <v>0</v>
      </c>
    </row>
    <row r="65" spans="1:67" s="53" customFormat="1" ht="56.25" x14ac:dyDescent="0.25">
      <c r="A65" s="236" t="s">
        <v>580</v>
      </c>
      <c r="B65" s="88" t="str">
        <f>'1'!B63</f>
        <v>Реконструкция ТП 173-5, г. Светлогорск, ул. Ленина, 1Б для увеличения разрешенной мощности до 0,51 МВт</v>
      </c>
      <c r="C65" s="237" t="s">
        <v>592</v>
      </c>
      <c r="D65" s="129">
        <v>0.48480000000000001</v>
      </c>
      <c r="E65" s="240">
        <v>0</v>
      </c>
      <c r="F65" s="240">
        <v>0</v>
      </c>
      <c r="G65" s="240">
        <v>0</v>
      </c>
      <c r="H65" s="129">
        <f t="shared" si="26"/>
        <v>0.55000000000000004</v>
      </c>
      <c r="I65" s="129">
        <v>0.505</v>
      </c>
      <c r="J65" s="240">
        <v>0</v>
      </c>
      <c r="K65" s="240">
        <v>0</v>
      </c>
      <c r="L65" s="241">
        <f>'6'!E65</f>
        <v>0.26879999999999998</v>
      </c>
      <c r="M65" s="240">
        <v>0</v>
      </c>
      <c r="N65" s="240">
        <v>0</v>
      </c>
      <c r="O65" s="240">
        <v>0</v>
      </c>
      <c r="P65" s="129">
        <v>0.55000000000000004</v>
      </c>
      <c r="Q65" s="241">
        <f>'6'!H65</f>
        <v>0.28000000000000003</v>
      </c>
      <c r="R65" s="240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129">
        <f t="shared" si="35"/>
        <v>0.48480000000000001</v>
      </c>
      <c r="AC65" s="129">
        <v>0</v>
      </c>
      <c r="AD65" s="129">
        <v>0</v>
      </c>
      <c r="AE65" s="129">
        <v>0</v>
      </c>
      <c r="AF65" s="129">
        <f t="shared" si="36"/>
        <v>0.55000000000000004</v>
      </c>
      <c r="AG65" s="129">
        <f t="shared" si="36"/>
        <v>0.505</v>
      </c>
      <c r="AH65" s="129">
        <v>0</v>
      </c>
      <c r="AI65" s="129">
        <v>0</v>
      </c>
      <c r="AJ65" s="201">
        <v>0</v>
      </c>
      <c r="AK65" s="129">
        <f t="shared" si="38"/>
        <v>0</v>
      </c>
      <c r="AL65" s="129">
        <f t="shared" si="39"/>
        <v>0</v>
      </c>
      <c r="AM65" s="129">
        <f t="shared" si="40"/>
        <v>0</v>
      </c>
      <c r="AN65" s="201">
        <v>0</v>
      </c>
      <c r="AO65" s="201">
        <v>0</v>
      </c>
      <c r="AP65" s="129">
        <f t="shared" si="41"/>
        <v>0</v>
      </c>
      <c r="AQ65" s="129">
        <f t="shared" si="42"/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29">
        <v>0</v>
      </c>
      <c r="AZ65" s="201">
        <v>0</v>
      </c>
      <c r="BA65" s="201">
        <v>0</v>
      </c>
      <c r="BB65" s="201">
        <v>0</v>
      </c>
      <c r="BC65" s="201">
        <v>0</v>
      </c>
      <c r="BD65" s="201">
        <v>0</v>
      </c>
      <c r="BE65" s="201">
        <v>0</v>
      </c>
      <c r="BF65" s="201">
        <v>0</v>
      </c>
      <c r="BG65" s="201">
        <v>0</v>
      </c>
      <c r="BH65" s="247">
        <f t="shared" si="17"/>
        <v>0.48480000000000001</v>
      </c>
      <c r="BI65" s="247">
        <f t="shared" si="18"/>
        <v>0</v>
      </c>
      <c r="BJ65" s="247">
        <f t="shared" si="19"/>
        <v>0</v>
      </c>
      <c r="BK65" s="247">
        <f t="shared" si="20"/>
        <v>0</v>
      </c>
      <c r="BL65" s="247">
        <f t="shared" si="21"/>
        <v>0.55000000000000004</v>
      </c>
      <c r="BM65" s="247">
        <f t="shared" si="22"/>
        <v>0.505</v>
      </c>
      <c r="BN65" s="247">
        <f t="shared" si="23"/>
        <v>0</v>
      </c>
      <c r="BO65" s="247">
        <f t="shared" si="24"/>
        <v>0</v>
      </c>
    </row>
    <row r="66" spans="1:67" s="53" customFormat="1" ht="56.25" x14ac:dyDescent="0.25">
      <c r="A66" s="236" t="s">
        <v>581</v>
      </c>
      <c r="B66" s="88" t="str">
        <f>'1'!B64</f>
        <v>Реконструкция ТП 172-1, г. Светлогорск, ул. Динамо, 8А для увеличения разрешенной мощности до 1,19 МВт</v>
      </c>
      <c r="C66" s="237" t="s">
        <v>593</v>
      </c>
      <c r="D66" s="129">
        <v>1.1395200000000001</v>
      </c>
      <c r="E66" s="240">
        <v>0</v>
      </c>
      <c r="F66" s="240">
        <v>0</v>
      </c>
      <c r="G66" s="240">
        <v>0</v>
      </c>
      <c r="H66" s="129">
        <f t="shared" si="26"/>
        <v>0.28999999999999998</v>
      </c>
      <c r="I66" s="129">
        <v>1.1870000000000001</v>
      </c>
      <c r="J66" s="240">
        <v>0</v>
      </c>
      <c r="K66" s="240">
        <v>0</v>
      </c>
      <c r="L66" s="241">
        <f>'6'!E66</f>
        <v>0.96960000000000002</v>
      </c>
      <c r="M66" s="240">
        <v>0</v>
      </c>
      <c r="N66" s="240">
        <v>0</v>
      </c>
      <c r="O66" s="240">
        <v>0</v>
      </c>
      <c r="P66" s="129">
        <v>0.28999999999999998</v>
      </c>
      <c r="Q66" s="241">
        <f>'6'!H66</f>
        <v>1.01</v>
      </c>
      <c r="R66" s="240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129">
        <f t="shared" si="35"/>
        <v>1.1395200000000001</v>
      </c>
      <c r="AC66" s="129">
        <v>0</v>
      </c>
      <c r="AD66" s="129">
        <v>0</v>
      </c>
      <c r="AE66" s="129">
        <v>0</v>
      </c>
      <c r="AF66" s="129">
        <f t="shared" si="36"/>
        <v>0.28999999999999998</v>
      </c>
      <c r="AG66" s="129">
        <f t="shared" si="36"/>
        <v>1.1870000000000001</v>
      </c>
      <c r="AH66" s="129">
        <v>0</v>
      </c>
      <c r="AI66" s="129">
        <v>0</v>
      </c>
      <c r="AJ66" s="201">
        <v>0</v>
      </c>
      <c r="AK66" s="129">
        <f t="shared" si="38"/>
        <v>0</v>
      </c>
      <c r="AL66" s="129">
        <f t="shared" si="39"/>
        <v>0</v>
      </c>
      <c r="AM66" s="129">
        <f t="shared" si="40"/>
        <v>0</v>
      </c>
      <c r="AN66" s="201">
        <v>0</v>
      </c>
      <c r="AO66" s="201">
        <v>0</v>
      </c>
      <c r="AP66" s="129">
        <f t="shared" si="41"/>
        <v>0</v>
      </c>
      <c r="AQ66" s="129">
        <f t="shared" si="42"/>
        <v>0</v>
      </c>
      <c r="AR66" s="129">
        <v>0</v>
      </c>
      <c r="AS66" s="129">
        <v>0</v>
      </c>
      <c r="AT66" s="129">
        <v>0</v>
      </c>
      <c r="AU66" s="129">
        <v>0</v>
      </c>
      <c r="AV66" s="129">
        <v>0</v>
      </c>
      <c r="AW66" s="129">
        <v>0</v>
      </c>
      <c r="AX66" s="129">
        <v>0</v>
      </c>
      <c r="AY66" s="129">
        <v>0</v>
      </c>
      <c r="AZ66" s="201">
        <v>0</v>
      </c>
      <c r="BA66" s="201">
        <v>0</v>
      </c>
      <c r="BB66" s="201">
        <v>0</v>
      </c>
      <c r="BC66" s="201">
        <v>0</v>
      </c>
      <c r="BD66" s="201">
        <v>0</v>
      </c>
      <c r="BE66" s="201">
        <v>0</v>
      </c>
      <c r="BF66" s="201">
        <v>0</v>
      </c>
      <c r="BG66" s="201">
        <v>0</v>
      </c>
      <c r="BH66" s="247">
        <f t="shared" si="17"/>
        <v>1.1395200000000001</v>
      </c>
      <c r="BI66" s="247">
        <f t="shared" si="18"/>
        <v>0</v>
      </c>
      <c r="BJ66" s="247">
        <f t="shared" si="19"/>
        <v>0</v>
      </c>
      <c r="BK66" s="247">
        <f t="shared" si="20"/>
        <v>0</v>
      </c>
      <c r="BL66" s="247">
        <f t="shared" si="21"/>
        <v>0.28999999999999998</v>
      </c>
      <c r="BM66" s="247">
        <f t="shared" si="22"/>
        <v>1.1870000000000001</v>
      </c>
      <c r="BN66" s="247">
        <f t="shared" si="23"/>
        <v>0</v>
      </c>
      <c r="BO66" s="247">
        <f t="shared" si="24"/>
        <v>0</v>
      </c>
    </row>
    <row r="67" spans="1:67" s="53" customFormat="1" ht="56.25" x14ac:dyDescent="0.25">
      <c r="A67" s="236" t="s">
        <v>582</v>
      </c>
      <c r="B67" s="88" t="str">
        <f>'1'!B65</f>
        <v>Реконструкция ТП 3801-4, Гурьевский р-н, пос. М. Исаково, ул. Гурьевская 2/6 для увеличения разрешенной мощности до 0,7 МВт</v>
      </c>
      <c r="C67" s="237" t="s">
        <v>594</v>
      </c>
      <c r="D67" s="129">
        <v>0.59499999999999997</v>
      </c>
      <c r="E67" s="240">
        <v>0</v>
      </c>
      <c r="F67" s="240">
        <v>0</v>
      </c>
      <c r="G67" s="240">
        <v>0</v>
      </c>
      <c r="H67" s="129">
        <f t="shared" si="26"/>
        <v>0.15</v>
      </c>
      <c r="I67" s="129">
        <v>0.7</v>
      </c>
      <c r="J67" s="240">
        <v>0</v>
      </c>
      <c r="K67" s="240">
        <v>0</v>
      </c>
      <c r="L67" s="241">
        <f>'6'!E67</f>
        <v>0.42499999999999999</v>
      </c>
      <c r="M67" s="240">
        <v>0</v>
      </c>
      <c r="N67" s="240">
        <v>0</v>
      </c>
      <c r="O67" s="240">
        <v>0</v>
      </c>
      <c r="P67" s="129">
        <v>0.15</v>
      </c>
      <c r="Q67" s="241">
        <f>'6'!H67</f>
        <v>0.5</v>
      </c>
      <c r="R67" s="240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129">
        <f t="shared" si="35"/>
        <v>0.59499999999999997</v>
      </c>
      <c r="AC67" s="129">
        <v>0</v>
      </c>
      <c r="AD67" s="129">
        <v>0</v>
      </c>
      <c r="AE67" s="129">
        <v>0</v>
      </c>
      <c r="AF67" s="129">
        <f t="shared" si="36"/>
        <v>0.15</v>
      </c>
      <c r="AG67" s="129">
        <f t="shared" si="36"/>
        <v>0.7</v>
      </c>
      <c r="AH67" s="129">
        <v>0</v>
      </c>
      <c r="AI67" s="129">
        <v>0</v>
      </c>
      <c r="AJ67" s="129">
        <v>0</v>
      </c>
      <c r="AK67" s="129">
        <v>0</v>
      </c>
      <c r="AL67" s="129">
        <v>0</v>
      </c>
      <c r="AM67" s="129">
        <v>0</v>
      </c>
      <c r="AN67" s="129">
        <v>0</v>
      </c>
      <c r="AO67" s="129">
        <v>0</v>
      </c>
      <c r="AP67" s="129">
        <v>0</v>
      </c>
      <c r="AQ67" s="129">
        <v>0</v>
      </c>
      <c r="AR67" s="129">
        <v>0</v>
      </c>
      <c r="AS67" s="129">
        <f t="shared" ref="AS67:AY67" si="43">E67</f>
        <v>0</v>
      </c>
      <c r="AT67" s="129">
        <f t="shared" si="43"/>
        <v>0</v>
      </c>
      <c r="AU67" s="129">
        <f t="shared" si="43"/>
        <v>0</v>
      </c>
      <c r="AV67" s="129">
        <v>0</v>
      </c>
      <c r="AW67" s="129">
        <v>0</v>
      </c>
      <c r="AX67" s="129">
        <f t="shared" si="43"/>
        <v>0</v>
      </c>
      <c r="AY67" s="129">
        <f t="shared" si="43"/>
        <v>0</v>
      </c>
      <c r="AZ67" s="201">
        <v>0</v>
      </c>
      <c r="BA67" s="201">
        <v>0</v>
      </c>
      <c r="BB67" s="201">
        <v>0</v>
      </c>
      <c r="BC67" s="201">
        <v>0</v>
      </c>
      <c r="BD67" s="201">
        <v>0</v>
      </c>
      <c r="BE67" s="201">
        <v>0</v>
      </c>
      <c r="BF67" s="201">
        <v>0</v>
      </c>
      <c r="BG67" s="201">
        <v>0</v>
      </c>
      <c r="BH67" s="247">
        <f t="shared" si="17"/>
        <v>0.59499999999999997</v>
      </c>
      <c r="BI67" s="247">
        <f t="shared" si="18"/>
        <v>0</v>
      </c>
      <c r="BJ67" s="247">
        <f t="shared" si="19"/>
        <v>0</v>
      </c>
      <c r="BK67" s="247">
        <f t="shared" si="20"/>
        <v>0</v>
      </c>
      <c r="BL67" s="247">
        <f t="shared" si="21"/>
        <v>0.15</v>
      </c>
      <c r="BM67" s="247">
        <f t="shared" si="22"/>
        <v>0.7</v>
      </c>
      <c r="BN67" s="247">
        <f t="shared" si="23"/>
        <v>0</v>
      </c>
      <c r="BO67" s="247">
        <f t="shared" si="24"/>
        <v>0</v>
      </c>
    </row>
    <row r="68" spans="1:67" s="53" customFormat="1" ht="56.25" x14ac:dyDescent="0.25">
      <c r="A68" s="236" t="s">
        <v>583</v>
      </c>
      <c r="B68" s="88" t="str">
        <f>'1'!B66</f>
        <v>Реконструкция ТП 55-01 г. Зеленоградск, ул. Тургенева, 1Б для увеличения разрешенной мощности до 0,67 МВт</v>
      </c>
      <c r="C68" s="237" t="s">
        <v>595</v>
      </c>
      <c r="D68" s="129">
        <v>0.72299999999999998</v>
      </c>
      <c r="E68" s="240">
        <v>0</v>
      </c>
      <c r="F68" s="240">
        <v>0</v>
      </c>
      <c r="G68" s="240">
        <v>0</v>
      </c>
      <c r="H68" s="129">
        <f t="shared" si="26"/>
        <v>3.5000000000000003E-2</v>
      </c>
      <c r="I68" s="129">
        <v>0.67249999999999999</v>
      </c>
      <c r="J68" s="240">
        <v>0</v>
      </c>
      <c r="K68" s="240">
        <v>0</v>
      </c>
      <c r="L68" s="241">
        <f>'6'!E68</f>
        <v>0.61560000000000004</v>
      </c>
      <c r="M68" s="240">
        <v>0</v>
      </c>
      <c r="N68" s="240">
        <v>0</v>
      </c>
      <c r="O68" s="240">
        <v>0</v>
      </c>
      <c r="P68" s="129">
        <v>3.5000000000000003E-2</v>
      </c>
      <c r="Q68" s="241">
        <f>'6'!H68</f>
        <v>0.57250000000000001</v>
      </c>
      <c r="R68" s="240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129">
        <f t="shared" si="35"/>
        <v>0.72299999999999998</v>
      </c>
      <c r="AC68" s="129">
        <v>0</v>
      </c>
      <c r="AD68" s="129">
        <v>0</v>
      </c>
      <c r="AE68" s="129">
        <v>0</v>
      </c>
      <c r="AF68" s="129">
        <f t="shared" si="36"/>
        <v>3.5000000000000003E-2</v>
      </c>
      <c r="AG68" s="129">
        <f t="shared" si="36"/>
        <v>0.67249999999999999</v>
      </c>
      <c r="AH68" s="129">
        <v>0</v>
      </c>
      <c r="AI68" s="129">
        <v>0</v>
      </c>
      <c r="AJ68" s="129">
        <v>0</v>
      </c>
      <c r="AK68" s="129">
        <v>0</v>
      </c>
      <c r="AL68" s="129">
        <v>0</v>
      </c>
      <c r="AM68" s="129">
        <v>0</v>
      </c>
      <c r="AN68" s="129">
        <v>0</v>
      </c>
      <c r="AO68" s="129">
        <v>0</v>
      </c>
      <c r="AP68" s="129">
        <v>0</v>
      </c>
      <c r="AQ68" s="129">
        <v>0</v>
      </c>
      <c r="AR68" s="129">
        <v>0</v>
      </c>
      <c r="AS68" s="129">
        <f t="shared" ref="AS68:AS70" si="44">E68</f>
        <v>0</v>
      </c>
      <c r="AT68" s="129">
        <f t="shared" ref="AT68:AT70" si="45">F68</f>
        <v>0</v>
      </c>
      <c r="AU68" s="129">
        <f t="shared" ref="AU68:AU70" si="46">G68</f>
        <v>0</v>
      </c>
      <c r="AV68" s="129">
        <v>0</v>
      </c>
      <c r="AW68" s="129">
        <v>0</v>
      </c>
      <c r="AX68" s="129">
        <f t="shared" ref="AX68:AX70" si="47">J68</f>
        <v>0</v>
      </c>
      <c r="AY68" s="129">
        <f t="shared" ref="AY68:AY70" si="48">K68</f>
        <v>0</v>
      </c>
      <c r="AZ68" s="201">
        <v>0</v>
      </c>
      <c r="BA68" s="201">
        <v>0</v>
      </c>
      <c r="BB68" s="201">
        <v>0</v>
      </c>
      <c r="BC68" s="201">
        <v>0</v>
      </c>
      <c r="BD68" s="201">
        <v>0</v>
      </c>
      <c r="BE68" s="201">
        <v>0</v>
      </c>
      <c r="BF68" s="201">
        <v>0</v>
      </c>
      <c r="BG68" s="201">
        <v>0</v>
      </c>
      <c r="BH68" s="247">
        <f t="shared" si="17"/>
        <v>0.72299999999999998</v>
      </c>
      <c r="BI68" s="247">
        <f t="shared" si="18"/>
        <v>0</v>
      </c>
      <c r="BJ68" s="247">
        <f t="shared" si="19"/>
        <v>0</v>
      </c>
      <c r="BK68" s="247">
        <f t="shared" si="20"/>
        <v>0</v>
      </c>
      <c r="BL68" s="247">
        <f t="shared" si="21"/>
        <v>3.5000000000000003E-2</v>
      </c>
      <c r="BM68" s="247">
        <f t="shared" si="22"/>
        <v>0.67249999999999999</v>
      </c>
      <c r="BN68" s="247">
        <f t="shared" si="23"/>
        <v>0</v>
      </c>
      <c r="BO68" s="247">
        <f t="shared" si="24"/>
        <v>0</v>
      </c>
    </row>
    <row r="69" spans="1:67" s="53" customFormat="1" ht="56.25" x14ac:dyDescent="0.25">
      <c r="A69" s="236" t="s">
        <v>584</v>
      </c>
      <c r="B69" s="88" t="str">
        <f>'1'!B67</f>
        <v>Реконструкция КТП 65-15, Зеленоградский р-н, пос. Лесной, ул. Парковая, 15 для увеличения разрешенной мощности до 0,46 МВт</v>
      </c>
      <c r="C69" s="237" t="s">
        <v>596</v>
      </c>
      <c r="D69" s="129">
        <v>0.47699999999999998</v>
      </c>
      <c r="E69" s="240">
        <v>0</v>
      </c>
      <c r="F69" s="240">
        <v>0</v>
      </c>
      <c r="G69" s="240">
        <v>0</v>
      </c>
      <c r="H69" s="129">
        <f t="shared" si="26"/>
        <v>0.08</v>
      </c>
      <c r="I69" s="129">
        <v>0.45791999999999999</v>
      </c>
      <c r="J69" s="240">
        <v>0</v>
      </c>
      <c r="K69" s="240">
        <v>0</v>
      </c>
      <c r="L69" s="241">
        <f>'6'!E69</f>
        <v>0.26800000000000002</v>
      </c>
      <c r="M69" s="240">
        <v>0</v>
      </c>
      <c r="N69" s="240">
        <v>0</v>
      </c>
      <c r="O69" s="240">
        <v>0</v>
      </c>
      <c r="P69" s="129">
        <v>0.08</v>
      </c>
      <c r="Q69" s="241">
        <f>'6'!H69</f>
        <v>0.25800000000000001</v>
      </c>
      <c r="R69" s="240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129">
        <v>0</v>
      </c>
      <c r="AC69" s="129">
        <v>0</v>
      </c>
      <c r="AD69" s="129">
        <v>0</v>
      </c>
      <c r="AE69" s="129">
        <v>0</v>
      </c>
      <c r="AF69" s="129">
        <v>0</v>
      </c>
      <c r="AG69" s="129">
        <v>0</v>
      </c>
      <c r="AH69" s="129">
        <v>0</v>
      </c>
      <c r="AI69" s="129">
        <v>0</v>
      </c>
      <c r="AJ69" s="129">
        <v>0.47699999999999998</v>
      </c>
      <c r="AK69" s="129">
        <v>0</v>
      </c>
      <c r="AL69" s="129">
        <v>0</v>
      </c>
      <c r="AM69" s="129">
        <v>0</v>
      </c>
      <c r="AN69" s="129">
        <f t="shared" ref="AN69:AO74" si="49">H69</f>
        <v>0.08</v>
      </c>
      <c r="AO69" s="129">
        <f t="shared" si="49"/>
        <v>0.45791999999999999</v>
      </c>
      <c r="AP69" s="129">
        <v>0</v>
      </c>
      <c r="AQ69" s="129">
        <v>0</v>
      </c>
      <c r="AR69" s="129">
        <v>0</v>
      </c>
      <c r="AS69" s="129">
        <f t="shared" si="44"/>
        <v>0</v>
      </c>
      <c r="AT69" s="129">
        <f t="shared" si="45"/>
        <v>0</v>
      </c>
      <c r="AU69" s="129">
        <f t="shared" si="46"/>
        <v>0</v>
      </c>
      <c r="AV69" s="129">
        <v>0</v>
      </c>
      <c r="AW69" s="129">
        <v>0</v>
      </c>
      <c r="AX69" s="129">
        <f t="shared" si="47"/>
        <v>0</v>
      </c>
      <c r="AY69" s="129">
        <f t="shared" si="48"/>
        <v>0</v>
      </c>
      <c r="AZ69" s="201">
        <v>0</v>
      </c>
      <c r="BA69" s="201">
        <v>0</v>
      </c>
      <c r="BB69" s="201">
        <v>0</v>
      </c>
      <c r="BC69" s="201">
        <v>0</v>
      </c>
      <c r="BD69" s="201">
        <v>0</v>
      </c>
      <c r="BE69" s="201">
        <v>0</v>
      </c>
      <c r="BF69" s="201">
        <v>0</v>
      </c>
      <c r="BG69" s="201">
        <v>0</v>
      </c>
      <c r="BH69" s="247">
        <f t="shared" si="17"/>
        <v>0.47699999999999998</v>
      </c>
      <c r="BI69" s="247">
        <f t="shared" si="18"/>
        <v>0</v>
      </c>
      <c r="BJ69" s="247">
        <f t="shared" si="19"/>
        <v>0</v>
      </c>
      <c r="BK69" s="247">
        <f t="shared" si="20"/>
        <v>0</v>
      </c>
      <c r="BL69" s="247">
        <f t="shared" si="21"/>
        <v>0.08</v>
      </c>
      <c r="BM69" s="247">
        <f t="shared" si="22"/>
        <v>0.45791999999999999</v>
      </c>
      <c r="BN69" s="247">
        <f t="shared" si="23"/>
        <v>0</v>
      </c>
      <c r="BO69" s="247">
        <f t="shared" si="24"/>
        <v>0</v>
      </c>
    </row>
    <row r="70" spans="1:67" s="53" customFormat="1" ht="56.25" x14ac:dyDescent="0.25">
      <c r="A70" s="236" t="s">
        <v>585</v>
      </c>
      <c r="B70" s="88" t="str">
        <f>'1'!B68</f>
        <v>Реконструкция КТП-544 г. Калининград, Советский пр-кт, 50 для увеличения разрешенной мощности до 1,02 МВт</v>
      </c>
      <c r="C70" s="237" t="s">
        <v>597</v>
      </c>
      <c r="D70" s="129">
        <v>1.0660000000000001</v>
      </c>
      <c r="E70" s="240">
        <v>0</v>
      </c>
      <c r="F70" s="240">
        <v>0</v>
      </c>
      <c r="G70" s="240">
        <v>0</v>
      </c>
      <c r="H70" s="129">
        <f t="shared" si="26"/>
        <v>0.05</v>
      </c>
      <c r="I70" s="129">
        <v>1.024</v>
      </c>
      <c r="J70" s="240">
        <v>0</v>
      </c>
      <c r="K70" s="240">
        <v>0</v>
      </c>
      <c r="L70" s="241">
        <f>'6'!E70</f>
        <v>0.625</v>
      </c>
      <c r="M70" s="240">
        <v>0</v>
      </c>
      <c r="N70" s="240">
        <v>0</v>
      </c>
      <c r="O70" s="240">
        <v>0</v>
      </c>
      <c r="P70" s="129">
        <v>0.05</v>
      </c>
      <c r="Q70" s="241">
        <f>'6'!H70</f>
        <v>0.6</v>
      </c>
      <c r="R70" s="240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129">
        <v>0</v>
      </c>
      <c r="AC70" s="129">
        <v>0</v>
      </c>
      <c r="AD70" s="129">
        <v>0</v>
      </c>
      <c r="AE70" s="129">
        <v>0</v>
      </c>
      <c r="AF70" s="129">
        <v>0</v>
      </c>
      <c r="AG70" s="129">
        <v>0</v>
      </c>
      <c r="AH70" s="129">
        <v>0</v>
      </c>
      <c r="AI70" s="129">
        <v>0</v>
      </c>
      <c r="AJ70" s="129">
        <v>1.0660000000000001</v>
      </c>
      <c r="AK70" s="129">
        <v>0</v>
      </c>
      <c r="AL70" s="129">
        <v>0</v>
      </c>
      <c r="AM70" s="129">
        <v>0</v>
      </c>
      <c r="AN70" s="129">
        <f t="shared" si="49"/>
        <v>0.05</v>
      </c>
      <c r="AO70" s="129">
        <f t="shared" si="49"/>
        <v>1.024</v>
      </c>
      <c r="AP70" s="129">
        <v>0</v>
      </c>
      <c r="AQ70" s="129">
        <v>0</v>
      </c>
      <c r="AR70" s="129">
        <v>0</v>
      </c>
      <c r="AS70" s="129">
        <f t="shared" si="44"/>
        <v>0</v>
      </c>
      <c r="AT70" s="129">
        <f t="shared" si="45"/>
        <v>0</v>
      </c>
      <c r="AU70" s="129">
        <f t="shared" si="46"/>
        <v>0</v>
      </c>
      <c r="AV70" s="129">
        <v>0</v>
      </c>
      <c r="AW70" s="129">
        <v>0</v>
      </c>
      <c r="AX70" s="129">
        <f t="shared" si="47"/>
        <v>0</v>
      </c>
      <c r="AY70" s="129">
        <f t="shared" si="48"/>
        <v>0</v>
      </c>
      <c r="AZ70" s="201">
        <v>0</v>
      </c>
      <c r="BA70" s="201">
        <v>0</v>
      </c>
      <c r="BB70" s="201">
        <v>0</v>
      </c>
      <c r="BC70" s="201">
        <v>0</v>
      </c>
      <c r="BD70" s="201">
        <v>0</v>
      </c>
      <c r="BE70" s="201">
        <v>0</v>
      </c>
      <c r="BF70" s="201">
        <v>0</v>
      </c>
      <c r="BG70" s="201">
        <v>0</v>
      </c>
      <c r="BH70" s="247">
        <f t="shared" si="17"/>
        <v>1.0660000000000001</v>
      </c>
      <c r="BI70" s="247">
        <f t="shared" si="18"/>
        <v>0</v>
      </c>
      <c r="BJ70" s="247">
        <f t="shared" si="19"/>
        <v>0</v>
      </c>
      <c r="BK70" s="247">
        <f t="shared" si="20"/>
        <v>0</v>
      </c>
      <c r="BL70" s="247">
        <f t="shared" si="21"/>
        <v>0.05</v>
      </c>
      <c r="BM70" s="247">
        <f t="shared" si="22"/>
        <v>1.024</v>
      </c>
      <c r="BN70" s="247">
        <f t="shared" si="23"/>
        <v>0</v>
      </c>
      <c r="BO70" s="247">
        <f t="shared" si="24"/>
        <v>0</v>
      </c>
    </row>
    <row r="71" spans="1:67" s="53" customFormat="1" ht="56.25" x14ac:dyDescent="0.25">
      <c r="A71" s="236" t="s">
        <v>586</v>
      </c>
      <c r="B71" s="88" t="str">
        <f>'1'!B69</f>
        <v>Реконструкция КТП-224 г. Калининград, ул. Родникова, 24 для увеличения разрешенной мощности 0,5 МВт</v>
      </c>
      <c r="C71" s="237" t="s">
        <v>598</v>
      </c>
      <c r="D71" s="129">
        <v>0.52100000000000002</v>
      </c>
      <c r="E71" s="240">
        <v>0</v>
      </c>
      <c r="F71" s="240">
        <v>0</v>
      </c>
      <c r="G71" s="240">
        <v>0</v>
      </c>
      <c r="H71" s="129">
        <f t="shared" si="26"/>
        <v>0.34300000000000003</v>
      </c>
      <c r="I71" s="129">
        <v>0.5</v>
      </c>
      <c r="J71" s="240">
        <v>0</v>
      </c>
      <c r="K71" s="240">
        <v>0</v>
      </c>
      <c r="L71" s="241">
        <f>'6'!E71</f>
        <v>0.36499999999999999</v>
      </c>
      <c r="M71" s="240">
        <v>0</v>
      </c>
      <c r="N71" s="240">
        <v>0</v>
      </c>
      <c r="O71" s="240">
        <v>0</v>
      </c>
      <c r="P71" s="129">
        <v>0.34300000000000003</v>
      </c>
      <c r="Q71" s="241">
        <f>'6'!H71</f>
        <v>0.35</v>
      </c>
      <c r="R71" s="240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129">
        <v>0</v>
      </c>
      <c r="AC71" s="129">
        <v>0</v>
      </c>
      <c r="AD71" s="129">
        <v>0</v>
      </c>
      <c r="AE71" s="129">
        <v>0</v>
      </c>
      <c r="AF71" s="129">
        <v>0</v>
      </c>
      <c r="AG71" s="129">
        <v>0</v>
      </c>
      <c r="AH71" s="129">
        <v>0</v>
      </c>
      <c r="AI71" s="129">
        <v>0</v>
      </c>
      <c r="AJ71" s="129">
        <v>0.52100000000000002</v>
      </c>
      <c r="AK71" s="129">
        <v>0</v>
      </c>
      <c r="AL71" s="129">
        <v>0</v>
      </c>
      <c r="AM71" s="129">
        <v>0</v>
      </c>
      <c r="AN71" s="129">
        <f t="shared" si="49"/>
        <v>0.34300000000000003</v>
      </c>
      <c r="AO71" s="129">
        <f t="shared" si="49"/>
        <v>0.5</v>
      </c>
      <c r="AP71" s="129">
        <v>0</v>
      </c>
      <c r="AQ71" s="129">
        <v>0</v>
      </c>
      <c r="AR71" s="129">
        <v>0</v>
      </c>
      <c r="AS71" s="129">
        <v>0</v>
      </c>
      <c r="AT71" s="129">
        <v>0</v>
      </c>
      <c r="AU71" s="129">
        <v>0</v>
      </c>
      <c r="AV71" s="129">
        <v>0</v>
      </c>
      <c r="AW71" s="129">
        <v>0</v>
      </c>
      <c r="AX71" s="129">
        <v>0</v>
      </c>
      <c r="AY71" s="129">
        <v>0</v>
      </c>
      <c r="AZ71" s="201">
        <v>0</v>
      </c>
      <c r="BA71" s="129">
        <f t="shared" ref="BA71:BG71" si="50">E71</f>
        <v>0</v>
      </c>
      <c r="BB71" s="129">
        <f t="shared" si="50"/>
        <v>0</v>
      </c>
      <c r="BC71" s="129">
        <f t="shared" si="50"/>
        <v>0</v>
      </c>
      <c r="BD71" s="201">
        <v>0</v>
      </c>
      <c r="BE71" s="201">
        <v>0</v>
      </c>
      <c r="BF71" s="129">
        <f t="shared" si="50"/>
        <v>0</v>
      </c>
      <c r="BG71" s="129">
        <f t="shared" si="50"/>
        <v>0</v>
      </c>
      <c r="BH71" s="247">
        <f t="shared" si="17"/>
        <v>0.52100000000000002</v>
      </c>
      <c r="BI71" s="247">
        <f t="shared" si="18"/>
        <v>0</v>
      </c>
      <c r="BJ71" s="247">
        <f t="shared" si="19"/>
        <v>0</v>
      </c>
      <c r="BK71" s="247">
        <f t="shared" si="20"/>
        <v>0</v>
      </c>
      <c r="BL71" s="247">
        <f t="shared" si="21"/>
        <v>0.34300000000000003</v>
      </c>
      <c r="BM71" s="247">
        <f t="shared" si="22"/>
        <v>0.5</v>
      </c>
      <c r="BN71" s="247">
        <f t="shared" si="23"/>
        <v>0</v>
      </c>
      <c r="BO71" s="247">
        <f t="shared" si="24"/>
        <v>0</v>
      </c>
    </row>
    <row r="72" spans="1:67" s="53" customFormat="1" ht="56.25" x14ac:dyDescent="0.25">
      <c r="A72" s="236" t="s">
        <v>599</v>
      </c>
      <c r="B72" s="88" t="str">
        <f>'1'!B70</f>
        <v>Реконструкция КТП-239 г. Калининград, ул. Верхние поля, 6 для увеличения разрешенной мощности до 0,9 МВт</v>
      </c>
      <c r="C72" s="237" t="s">
        <v>602</v>
      </c>
      <c r="D72" s="129">
        <v>0.94</v>
      </c>
      <c r="E72" s="240">
        <v>0</v>
      </c>
      <c r="F72" s="240">
        <v>0</v>
      </c>
      <c r="G72" s="240">
        <v>0</v>
      </c>
      <c r="H72" s="129">
        <f t="shared" si="26"/>
        <v>5.8000000000000003E-2</v>
      </c>
      <c r="I72" s="129">
        <v>0.9</v>
      </c>
      <c r="J72" s="240">
        <v>0</v>
      </c>
      <c r="K72" s="240">
        <v>0</v>
      </c>
      <c r="L72" s="241">
        <f>'6'!E72</f>
        <v>0.78</v>
      </c>
      <c r="M72" s="240">
        <v>0</v>
      </c>
      <c r="N72" s="240">
        <v>0</v>
      </c>
      <c r="O72" s="240">
        <v>0</v>
      </c>
      <c r="P72" s="129">
        <v>5.8000000000000003E-2</v>
      </c>
      <c r="Q72" s="241">
        <f>'6'!H72</f>
        <v>0.75</v>
      </c>
      <c r="R72" s="240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129">
        <v>0</v>
      </c>
      <c r="AC72" s="129">
        <v>0</v>
      </c>
      <c r="AD72" s="129">
        <v>0</v>
      </c>
      <c r="AE72" s="129">
        <v>0</v>
      </c>
      <c r="AF72" s="129">
        <v>0</v>
      </c>
      <c r="AG72" s="129">
        <v>0</v>
      </c>
      <c r="AH72" s="129">
        <v>0</v>
      </c>
      <c r="AI72" s="129">
        <v>0</v>
      </c>
      <c r="AJ72" s="129">
        <v>0.94</v>
      </c>
      <c r="AK72" s="129">
        <v>0</v>
      </c>
      <c r="AL72" s="129">
        <v>0</v>
      </c>
      <c r="AM72" s="129">
        <v>0</v>
      </c>
      <c r="AN72" s="129">
        <f t="shared" si="49"/>
        <v>5.8000000000000003E-2</v>
      </c>
      <c r="AO72" s="129">
        <f t="shared" si="49"/>
        <v>0.9</v>
      </c>
      <c r="AP72" s="129">
        <v>0</v>
      </c>
      <c r="AQ72" s="129">
        <v>0</v>
      </c>
      <c r="AR72" s="129">
        <v>0</v>
      </c>
      <c r="AS72" s="129">
        <v>0</v>
      </c>
      <c r="AT72" s="129">
        <v>0</v>
      </c>
      <c r="AU72" s="129">
        <v>0</v>
      </c>
      <c r="AV72" s="129">
        <v>0</v>
      </c>
      <c r="AW72" s="129">
        <v>0</v>
      </c>
      <c r="AX72" s="129">
        <v>0</v>
      </c>
      <c r="AY72" s="129">
        <v>0</v>
      </c>
      <c r="AZ72" s="201">
        <v>0</v>
      </c>
      <c r="BA72" s="129">
        <f t="shared" ref="BA72:BA74" si="51">E72</f>
        <v>0</v>
      </c>
      <c r="BB72" s="129">
        <f t="shared" ref="BB72:BB74" si="52">F72</f>
        <v>0</v>
      </c>
      <c r="BC72" s="129">
        <f t="shared" ref="BC72:BC74" si="53">G72</f>
        <v>0</v>
      </c>
      <c r="BD72" s="201">
        <v>0</v>
      </c>
      <c r="BE72" s="201">
        <v>0</v>
      </c>
      <c r="BF72" s="129">
        <f t="shared" ref="BF72:BF74" si="54">J72</f>
        <v>0</v>
      </c>
      <c r="BG72" s="129">
        <f t="shared" ref="BG72:BG78" si="55">K72</f>
        <v>0</v>
      </c>
      <c r="BH72" s="247">
        <f t="shared" si="17"/>
        <v>0.94</v>
      </c>
      <c r="BI72" s="247">
        <f t="shared" si="18"/>
        <v>0</v>
      </c>
      <c r="BJ72" s="247">
        <f t="shared" si="19"/>
        <v>0</v>
      </c>
      <c r="BK72" s="247">
        <f t="shared" si="20"/>
        <v>0</v>
      </c>
      <c r="BL72" s="247">
        <f t="shared" si="21"/>
        <v>5.8000000000000003E-2</v>
      </c>
      <c r="BM72" s="247">
        <f t="shared" si="22"/>
        <v>0.9</v>
      </c>
      <c r="BN72" s="247">
        <f t="shared" si="23"/>
        <v>0</v>
      </c>
      <c r="BO72" s="247">
        <f t="shared" si="24"/>
        <v>0</v>
      </c>
    </row>
    <row r="73" spans="1:67" s="53" customFormat="1" ht="56.25" x14ac:dyDescent="0.25">
      <c r="A73" s="236" t="s">
        <v>600</v>
      </c>
      <c r="B73" s="88" t="str">
        <f>'1'!B71</f>
        <v>Реконструкция ТП 64-4, г. Пионерский, ул. Рабочая, 20 А для увеличения разрешенной мощности до 0,31 МВт</v>
      </c>
      <c r="C73" s="237" t="s">
        <v>603</v>
      </c>
      <c r="D73" s="129">
        <v>0.32400000000000001</v>
      </c>
      <c r="E73" s="240">
        <v>0</v>
      </c>
      <c r="F73" s="240">
        <v>0</v>
      </c>
      <c r="G73" s="240">
        <v>0</v>
      </c>
      <c r="H73" s="129">
        <f t="shared" si="26"/>
        <v>0.12</v>
      </c>
      <c r="I73" s="129">
        <v>0.311</v>
      </c>
      <c r="J73" s="240">
        <v>0</v>
      </c>
      <c r="K73" s="240">
        <v>0</v>
      </c>
      <c r="L73" s="241">
        <f>'6'!E73</f>
        <v>9.9650000000000002E-2</v>
      </c>
      <c r="M73" s="240">
        <v>0</v>
      </c>
      <c r="N73" s="240">
        <v>0</v>
      </c>
      <c r="O73" s="240">
        <v>0</v>
      </c>
      <c r="P73" s="129">
        <v>0.12</v>
      </c>
      <c r="Q73" s="241">
        <f>'6'!H73</f>
        <v>9.5659999999999995E-2</v>
      </c>
      <c r="R73" s="240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129">
        <v>0</v>
      </c>
      <c r="AC73" s="129">
        <v>0</v>
      </c>
      <c r="AD73" s="129">
        <v>0</v>
      </c>
      <c r="AE73" s="129">
        <v>0</v>
      </c>
      <c r="AF73" s="129">
        <v>0</v>
      </c>
      <c r="AG73" s="129">
        <v>0</v>
      </c>
      <c r="AH73" s="129">
        <v>0</v>
      </c>
      <c r="AI73" s="129">
        <v>0</v>
      </c>
      <c r="AJ73" s="129">
        <v>0.32400000000000001</v>
      </c>
      <c r="AK73" s="129">
        <v>0</v>
      </c>
      <c r="AL73" s="129">
        <v>0</v>
      </c>
      <c r="AM73" s="129">
        <v>0</v>
      </c>
      <c r="AN73" s="129">
        <f t="shared" si="49"/>
        <v>0.12</v>
      </c>
      <c r="AO73" s="129">
        <f t="shared" si="49"/>
        <v>0.311</v>
      </c>
      <c r="AP73" s="129">
        <v>0</v>
      </c>
      <c r="AQ73" s="129">
        <v>0</v>
      </c>
      <c r="AR73" s="129">
        <v>0</v>
      </c>
      <c r="AS73" s="129">
        <v>0</v>
      </c>
      <c r="AT73" s="129">
        <v>0</v>
      </c>
      <c r="AU73" s="129">
        <v>0</v>
      </c>
      <c r="AV73" s="129">
        <v>0</v>
      </c>
      <c r="AW73" s="129">
        <v>0</v>
      </c>
      <c r="AX73" s="129">
        <v>0</v>
      </c>
      <c r="AY73" s="129">
        <v>0</v>
      </c>
      <c r="AZ73" s="201">
        <v>0</v>
      </c>
      <c r="BA73" s="129">
        <f t="shared" si="51"/>
        <v>0</v>
      </c>
      <c r="BB73" s="129">
        <f t="shared" si="52"/>
        <v>0</v>
      </c>
      <c r="BC73" s="129">
        <f t="shared" si="53"/>
        <v>0</v>
      </c>
      <c r="BD73" s="201">
        <v>0</v>
      </c>
      <c r="BE73" s="201">
        <v>0</v>
      </c>
      <c r="BF73" s="129">
        <f t="shared" si="54"/>
        <v>0</v>
      </c>
      <c r="BG73" s="129">
        <f t="shared" si="55"/>
        <v>0</v>
      </c>
      <c r="BH73" s="247">
        <f t="shared" si="17"/>
        <v>0.32400000000000001</v>
      </c>
      <c r="BI73" s="247">
        <f t="shared" si="18"/>
        <v>0</v>
      </c>
      <c r="BJ73" s="247">
        <f t="shared" si="19"/>
        <v>0</v>
      </c>
      <c r="BK73" s="247">
        <f t="shared" si="20"/>
        <v>0</v>
      </c>
      <c r="BL73" s="247">
        <f t="shared" si="21"/>
        <v>0.12</v>
      </c>
      <c r="BM73" s="247">
        <f t="shared" si="22"/>
        <v>0.311</v>
      </c>
      <c r="BN73" s="247">
        <f t="shared" si="23"/>
        <v>0</v>
      </c>
      <c r="BO73" s="247">
        <f t="shared" si="24"/>
        <v>0</v>
      </c>
    </row>
    <row r="74" spans="1:67" s="53" customFormat="1" ht="56.25" x14ac:dyDescent="0.25">
      <c r="A74" s="236" t="s">
        <v>601</v>
      </c>
      <c r="B74" s="88" t="str">
        <f>'1'!B72</f>
        <v>Реконструкция ТП 181-02, Багратионовский район, пос. Ветрово для увеличения разрешенной мощности до 0,23 МВт</v>
      </c>
      <c r="C74" s="237" t="s">
        <v>604</v>
      </c>
      <c r="D74" s="129">
        <v>0.24124999999999999</v>
      </c>
      <c r="E74" s="240">
        <v>0</v>
      </c>
      <c r="F74" s="240">
        <v>0</v>
      </c>
      <c r="G74" s="240">
        <v>0</v>
      </c>
      <c r="H74" s="129">
        <f t="shared" si="26"/>
        <v>0.35</v>
      </c>
      <c r="I74" s="129">
        <v>0.2316</v>
      </c>
      <c r="J74" s="240">
        <v>0</v>
      </c>
      <c r="K74" s="240">
        <v>0</v>
      </c>
      <c r="L74" s="241">
        <f>'6'!E74</f>
        <v>0.158</v>
      </c>
      <c r="M74" s="240">
        <v>0</v>
      </c>
      <c r="N74" s="240">
        <v>0</v>
      </c>
      <c r="O74" s="240">
        <v>0</v>
      </c>
      <c r="P74" s="129">
        <v>0.35</v>
      </c>
      <c r="Q74" s="241">
        <f>'6'!H74</f>
        <v>0.15160000000000001</v>
      </c>
      <c r="R74" s="240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129">
        <v>0</v>
      </c>
      <c r="AC74" s="129">
        <v>0</v>
      </c>
      <c r="AD74" s="129">
        <v>0</v>
      </c>
      <c r="AE74" s="129">
        <v>0</v>
      </c>
      <c r="AF74" s="129">
        <v>0</v>
      </c>
      <c r="AG74" s="129">
        <v>0</v>
      </c>
      <c r="AH74" s="129">
        <v>0</v>
      </c>
      <c r="AI74" s="129">
        <v>0</v>
      </c>
      <c r="AJ74" s="129">
        <v>0.24124999999999999</v>
      </c>
      <c r="AK74" s="129">
        <v>0</v>
      </c>
      <c r="AL74" s="129">
        <v>0</v>
      </c>
      <c r="AM74" s="129">
        <v>0</v>
      </c>
      <c r="AN74" s="129">
        <f t="shared" si="49"/>
        <v>0.35</v>
      </c>
      <c r="AO74" s="129">
        <f t="shared" si="49"/>
        <v>0.2316</v>
      </c>
      <c r="AP74" s="129">
        <v>0</v>
      </c>
      <c r="AQ74" s="129">
        <v>0</v>
      </c>
      <c r="AR74" s="129">
        <v>0</v>
      </c>
      <c r="AS74" s="129">
        <v>0</v>
      </c>
      <c r="AT74" s="129">
        <v>0</v>
      </c>
      <c r="AU74" s="129">
        <v>0</v>
      </c>
      <c r="AV74" s="129">
        <v>0</v>
      </c>
      <c r="AW74" s="129">
        <v>0</v>
      </c>
      <c r="AX74" s="129">
        <v>0</v>
      </c>
      <c r="AY74" s="129">
        <v>0</v>
      </c>
      <c r="AZ74" s="201">
        <v>0</v>
      </c>
      <c r="BA74" s="129">
        <f t="shared" si="51"/>
        <v>0</v>
      </c>
      <c r="BB74" s="129">
        <f t="shared" si="52"/>
        <v>0</v>
      </c>
      <c r="BC74" s="129">
        <f t="shared" si="53"/>
        <v>0</v>
      </c>
      <c r="BD74" s="201">
        <v>0</v>
      </c>
      <c r="BE74" s="201">
        <v>0</v>
      </c>
      <c r="BF74" s="129">
        <f t="shared" si="54"/>
        <v>0</v>
      </c>
      <c r="BG74" s="129">
        <f t="shared" si="55"/>
        <v>0</v>
      </c>
      <c r="BH74" s="247">
        <f t="shared" si="17"/>
        <v>0.24124999999999999</v>
      </c>
      <c r="BI74" s="247">
        <f t="shared" si="18"/>
        <v>0</v>
      </c>
      <c r="BJ74" s="247">
        <f t="shared" si="19"/>
        <v>0</v>
      </c>
      <c r="BK74" s="247">
        <f t="shared" si="20"/>
        <v>0</v>
      </c>
      <c r="BL74" s="247">
        <f t="shared" si="21"/>
        <v>0.35</v>
      </c>
      <c r="BM74" s="247">
        <f t="shared" si="22"/>
        <v>0.2316</v>
      </c>
      <c r="BN74" s="247">
        <f t="shared" si="23"/>
        <v>0</v>
      </c>
      <c r="BO74" s="247">
        <f t="shared" si="24"/>
        <v>0</v>
      </c>
    </row>
    <row r="75" spans="1:67" s="53" customFormat="1" ht="56.25" x14ac:dyDescent="0.25">
      <c r="A75" s="236" t="s">
        <v>623</v>
      </c>
      <c r="B75" s="88" t="s">
        <v>644</v>
      </c>
      <c r="C75" s="237" t="s">
        <v>631</v>
      </c>
      <c r="D75" s="129">
        <v>0.81271870000000002</v>
      </c>
      <c r="E75" s="240">
        <v>0</v>
      </c>
      <c r="F75" s="240">
        <v>0</v>
      </c>
      <c r="G75" s="240">
        <v>0</v>
      </c>
      <c r="H75" s="129">
        <v>0.6</v>
      </c>
      <c r="I75" s="129">
        <v>0.78020999999999996</v>
      </c>
      <c r="J75" s="240">
        <v>0</v>
      </c>
      <c r="K75" s="240">
        <v>0</v>
      </c>
      <c r="L75" s="241">
        <v>0.59863999999999995</v>
      </c>
      <c r="M75" s="240">
        <v>0</v>
      </c>
      <c r="N75" s="240">
        <v>0</v>
      </c>
      <c r="O75" s="240">
        <v>0</v>
      </c>
      <c r="P75" s="129">
        <v>0.6</v>
      </c>
      <c r="Q75" s="241">
        <v>0.57469999999999999</v>
      </c>
      <c r="R75" s="240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129">
        <v>0</v>
      </c>
      <c r="AD75" s="129">
        <v>0</v>
      </c>
      <c r="AE75" s="129">
        <v>0</v>
      </c>
      <c r="AF75" s="129">
        <v>0</v>
      </c>
      <c r="AG75" s="129">
        <v>0</v>
      </c>
      <c r="AH75" s="129">
        <v>0</v>
      </c>
      <c r="AI75" s="129">
        <v>0</v>
      </c>
      <c r="AJ75" s="129">
        <v>0</v>
      </c>
      <c r="AK75" s="129">
        <v>0</v>
      </c>
      <c r="AL75" s="129">
        <v>0</v>
      </c>
      <c r="AM75" s="129">
        <v>0</v>
      </c>
      <c r="AN75" s="129">
        <v>0</v>
      </c>
      <c r="AO75" s="129">
        <v>0</v>
      </c>
      <c r="AP75" s="129">
        <v>0</v>
      </c>
      <c r="AQ75" s="129">
        <v>0</v>
      </c>
      <c r="AR75" s="129">
        <v>0.81271870000000002</v>
      </c>
      <c r="AS75" s="129">
        <v>0</v>
      </c>
      <c r="AT75" s="129">
        <v>0</v>
      </c>
      <c r="AU75" s="129">
        <v>0</v>
      </c>
      <c r="AV75" s="129">
        <v>0.6</v>
      </c>
      <c r="AW75" s="129">
        <v>0.78020999999999996</v>
      </c>
      <c r="AX75" s="129">
        <v>0</v>
      </c>
      <c r="AY75" s="129">
        <v>0</v>
      </c>
      <c r="AZ75" s="129">
        <v>0</v>
      </c>
      <c r="BA75" s="129">
        <f t="shared" ref="BA75:BA82" si="56">E75</f>
        <v>0</v>
      </c>
      <c r="BB75" s="129">
        <f t="shared" ref="BB75:BB82" si="57">F75</f>
        <v>0</v>
      </c>
      <c r="BC75" s="129">
        <f t="shared" ref="BC75:BC82" si="58">G75</f>
        <v>0</v>
      </c>
      <c r="BD75" s="129">
        <v>0</v>
      </c>
      <c r="BE75" s="129">
        <v>0</v>
      </c>
      <c r="BF75" s="129">
        <v>0</v>
      </c>
      <c r="BG75" s="129">
        <f t="shared" si="55"/>
        <v>0</v>
      </c>
      <c r="BH75" s="247">
        <f t="shared" si="17"/>
        <v>0.81271870000000002</v>
      </c>
      <c r="BI75" s="247">
        <f t="shared" si="18"/>
        <v>0</v>
      </c>
      <c r="BJ75" s="247">
        <f t="shared" si="19"/>
        <v>0</v>
      </c>
      <c r="BK75" s="247">
        <f t="shared" si="20"/>
        <v>0</v>
      </c>
      <c r="BL75" s="247">
        <f t="shared" si="21"/>
        <v>0.6</v>
      </c>
      <c r="BM75" s="247">
        <f t="shared" si="22"/>
        <v>0.78020999999999996</v>
      </c>
      <c r="BN75" s="247">
        <f t="shared" si="23"/>
        <v>0</v>
      </c>
      <c r="BO75" s="247">
        <f t="shared" si="24"/>
        <v>0</v>
      </c>
    </row>
    <row r="76" spans="1:67" s="53" customFormat="1" ht="56.25" x14ac:dyDescent="0.25">
      <c r="A76" s="236" t="s">
        <v>624</v>
      </c>
      <c r="B76" s="88" t="s">
        <v>641</v>
      </c>
      <c r="C76" s="237" t="s">
        <v>632</v>
      </c>
      <c r="D76" s="129">
        <v>1.323</v>
      </c>
      <c r="E76" s="240">
        <v>0</v>
      </c>
      <c r="F76" s="240">
        <v>0</v>
      </c>
      <c r="G76" s="240">
        <v>0</v>
      </c>
      <c r="H76" s="129">
        <v>0.76200000000000001</v>
      </c>
      <c r="I76" s="129">
        <v>1.27</v>
      </c>
      <c r="J76" s="241">
        <v>0</v>
      </c>
      <c r="K76" s="241">
        <v>0</v>
      </c>
      <c r="L76" s="241">
        <v>0.50624999999999998</v>
      </c>
      <c r="M76" s="240">
        <v>0</v>
      </c>
      <c r="N76" s="240">
        <v>0</v>
      </c>
      <c r="O76" s="240">
        <v>0</v>
      </c>
      <c r="P76" s="129">
        <f>H76</f>
        <v>0.76200000000000001</v>
      </c>
      <c r="Q76" s="241">
        <v>0.48599999999999999</v>
      </c>
      <c r="R76" s="240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129">
        <v>0</v>
      </c>
      <c r="AD76" s="129">
        <v>0</v>
      </c>
      <c r="AE76" s="129">
        <v>0</v>
      </c>
      <c r="AF76" s="129">
        <v>0</v>
      </c>
      <c r="AG76" s="129">
        <v>0</v>
      </c>
      <c r="AH76" s="129">
        <v>0</v>
      </c>
      <c r="AI76" s="129">
        <v>0</v>
      </c>
      <c r="AJ76" s="129">
        <v>0</v>
      </c>
      <c r="AK76" s="129">
        <v>0</v>
      </c>
      <c r="AL76" s="129">
        <v>0</v>
      </c>
      <c r="AM76" s="129">
        <v>0</v>
      </c>
      <c r="AN76" s="129">
        <v>0</v>
      </c>
      <c r="AO76" s="129">
        <v>0</v>
      </c>
      <c r="AP76" s="129">
        <v>0</v>
      </c>
      <c r="AQ76" s="129">
        <v>0</v>
      </c>
      <c r="AR76" s="129">
        <v>1.323</v>
      </c>
      <c r="AS76" s="129">
        <v>0</v>
      </c>
      <c r="AT76" s="129">
        <v>0</v>
      </c>
      <c r="AU76" s="129">
        <v>0</v>
      </c>
      <c r="AV76" s="129">
        <v>0.76200000000000001</v>
      </c>
      <c r="AW76" s="129">
        <v>1.27</v>
      </c>
      <c r="AX76" s="129">
        <v>0</v>
      </c>
      <c r="AY76" s="129">
        <v>0</v>
      </c>
      <c r="AZ76" s="129">
        <v>0</v>
      </c>
      <c r="BA76" s="129">
        <f t="shared" si="56"/>
        <v>0</v>
      </c>
      <c r="BB76" s="129">
        <f t="shared" si="57"/>
        <v>0</v>
      </c>
      <c r="BC76" s="129">
        <f t="shared" si="58"/>
        <v>0</v>
      </c>
      <c r="BD76" s="129">
        <v>0</v>
      </c>
      <c r="BE76" s="129">
        <v>0</v>
      </c>
      <c r="BF76" s="129">
        <v>0</v>
      </c>
      <c r="BG76" s="129">
        <f t="shared" si="55"/>
        <v>0</v>
      </c>
      <c r="BH76" s="247">
        <f t="shared" si="17"/>
        <v>1.323</v>
      </c>
      <c r="BI76" s="247">
        <f t="shared" si="18"/>
        <v>0</v>
      </c>
      <c r="BJ76" s="247">
        <f t="shared" si="19"/>
        <v>0</v>
      </c>
      <c r="BK76" s="247">
        <f t="shared" si="20"/>
        <v>0</v>
      </c>
      <c r="BL76" s="247">
        <f t="shared" si="21"/>
        <v>0.76200000000000001</v>
      </c>
      <c r="BM76" s="247">
        <f t="shared" si="22"/>
        <v>1.27</v>
      </c>
      <c r="BN76" s="247">
        <f t="shared" si="23"/>
        <v>0</v>
      </c>
      <c r="BO76" s="247">
        <f t="shared" si="24"/>
        <v>0</v>
      </c>
    </row>
    <row r="77" spans="1:67" s="53" customFormat="1" ht="56.25" x14ac:dyDescent="0.25">
      <c r="A77" s="236" t="s">
        <v>625</v>
      </c>
      <c r="B77" s="88" t="s">
        <v>639</v>
      </c>
      <c r="C77" s="237" t="s">
        <v>633</v>
      </c>
      <c r="D77" s="129">
        <v>2.1505399999999999</v>
      </c>
      <c r="E77" s="240">
        <v>0</v>
      </c>
      <c r="F77" s="240">
        <v>0</v>
      </c>
      <c r="G77" s="240">
        <v>0</v>
      </c>
      <c r="H77" s="129">
        <v>0</v>
      </c>
      <c r="I77" s="129">
        <v>2</v>
      </c>
      <c r="J77" s="241">
        <v>0</v>
      </c>
      <c r="K77" s="241">
        <v>0</v>
      </c>
      <c r="L77" s="241">
        <v>0.53763499999999997</v>
      </c>
      <c r="M77" s="240">
        <v>0</v>
      </c>
      <c r="N77" s="240">
        <v>0</v>
      </c>
      <c r="O77" s="240">
        <v>0</v>
      </c>
      <c r="P77" s="129">
        <f t="shared" ref="P77:P82" si="59">H77</f>
        <v>0</v>
      </c>
      <c r="Q77" s="241">
        <v>0.5</v>
      </c>
      <c r="R77" s="240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129">
        <v>0</v>
      </c>
      <c r="AD77" s="129">
        <v>0</v>
      </c>
      <c r="AE77" s="129">
        <v>0</v>
      </c>
      <c r="AF77" s="129">
        <v>0</v>
      </c>
      <c r="AG77" s="129">
        <v>0</v>
      </c>
      <c r="AH77" s="129">
        <v>0</v>
      </c>
      <c r="AI77" s="129">
        <v>0</v>
      </c>
      <c r="AJ77" s="129">
        <v>0</v>
      </c>
      <c r="AK77" s="129">
        <v>0</v>
      </c>
      <c r="AL77" s="129">
        <v>0</v>
      </c>
      <c r="AM77" s="129">
        <v>0</v>
      </c>
      <c r="AN77" s="129">
        <v>0</v>
      </c>
      <c r="AO77" s="129">
        <v>0</v>
      </c>
      <c r="AP77" s="129">
        <v>0</v>
      </c>
      <c r="AQ77" s="129">
        <v>0</v>
      </c>
      <c r="AR77" s="129">
        <v>2.1505399999999999</v>
      </c>
      <c r="AS77" s="129">
        <v>0</v>
      </c>
      <c r="AT77" s="129">
        <v>0</v>
      </c>
      <c r="AU77" s="129">
        <v>0</v>
      </c>
      <c r="AV77" s="129">
        <v>0</v>
      </c>
      <c r="AW77" s="129">
        <v>2</v>
      </c>
      <c r="AX77" s="129">
        <v>0</v>
      </c>
      <c r="AY77" s="129">
        <v>0</v>
      </c>
      <c r="AZ77" s="129">
        <v>0</v>
      </c>
      <c r="BA77" s="129">
        <f t="shared" si="56"/>
        <v>0</v>
      </c>
      <c r="BB77" s="129">
        <f t="shared" si="57"/>
        <v>0</v>
      </c>
      <c r="BC77" s="129">
        <f t="shared" si="58"/>
        <v>0</v>
      </c>
      <c r="BD77" s="129">
        <v>0</v>
      </c>
      <c r="BE77" s="129">
        <v>0</v>
      </c>
      <c r="BF77" s="129">
        <v>0</v>
      </c>
      <c r="BG77" s="129">
        <f t="shared" si="55"/>
        <v>0</v>
      </c>
      <c r="BH77" s="247">
        <f t="shared" si="17"/>
        <v>2.1505399999999999</v>
      </c>
      <c r="BI77" s="247">
        <f t="shared" si="18"/>
        <v>0</v>
      </c>
      <c r="BJ77" s="247">
        <f t="shared" si="19"/>
        <v>0</v>
      </c>
      <c r="BK77" s="247">
        <f t="shared" si="20"/>
        <v>0</v>
      </c>
      <c r="BL77" s="247">
        <f t="shared" si="21"/>
        <v>0</v>
      </c>
      <c r="BM77" s="247">
        <f t="shared" si="22"/>
        <v>2</v>
      </c>
      <c r="BN77" s="247">
        <f t="shared" si="23"/>
        <v>0</v>
      </c>
      <c r="BO77" s="247">
        <f t="shared" si="24"/>
        <v>0</v>
      </c>
    </row>
    <row r="78" spans="1:67" s="53" customFormat="1" ht="56.25" x14ac:dyDescent="0.25">
      <c r="A78" s="236" t="s">
        <v>626</v>
      </c>
      <c r="B78" s="88" t="s">
        <v>645</v>
      </c>
      <c r="C78" s="237" t="s">
        <v>634</v>
      </c>
      <c r="D78" s="129">
        <v>0.50489499999999998</v>
      </c>
      <c r="E78" s="240">
        <v>0</v>
      </c>
      <c r="F78" s="240">
        <v>0</v>
      </c>
      <c r="G78" s="240">
        <v>0</v>
      </c>
      <c r="H78" s="129">
        <v>0.2</v>
      </c>
      <c r="I78" s="129">
        <v>0.48470000000000002</v>
      </c>
      <c r="J78" s="241">
        <v>0</v>
      </c>
      <c r="K78" s="241">
        <v>0</v>
      </c>
      <c r="L78" s="241">
        <v>0.400729</v>
      </c>
      <c r="M78" s="240">
        <v>0</v>
      </c>
      <c r="N78" s="240">
        <v>0</v>
      </c>
      <c r="O78" s="240">
        <v>0</v>
      </c>
      <c r="P78" s="129">
        <v>0.2</v>
      </c>
      <c r="Q78" s="241">
        <v>0.38469999999999999</v>
      </c>
      <c r="R78" s="240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129">
        <v>0</v>
      </c>
      <c r="AD78" s="129">
        <v>0</v>
      </c>
      <c r="AE78" s="129">
        <v>0</v>
      </c>
      <c r="AF78" s="129">
        <v>0</v>
      </c>
      <c r="AG78" s="129">
        <v>0</v>
      </c>
      <c r="AH78" s="129">
        <v>0</v>
      </c>
      <c r="AI78" s="129">
        <v>0</v>
      </c>
      <c r="AJ78" s="129">
        <v>0</v>
      </c>
      <c r="AK78" s="129">
        <v>0</v>
      </c>
      <c r="AL78" s="129">
        <v>0</v>
      </c>
      <c r="AM78" s="129">
        <v>0</v>
      </c>
      <c r="AN78" s="129">
        <v>0</v>
      </c>
      <c r="AO78" s="129">
        <v>0</v>
      </c>
      <c r="AP78" s="129">
        <v>0</v>
      </c>
      <c r="AQ78" s="129">
        <v>0</v>
      </c>
      <c r="AR78" s="129">
        <v>0.50489499999999998</v>
      </c>
      <c r="AS78" s="129">
        <v>0</v>
      </c>
      <c r="AT78" s="129">
        <v>0</v>
      </c>
      <c r="AU78" s="129">
        <v>0</v>
      </c>
      <c r="AV78" s="129">
        <v>0.2</v>
      </c>
      <c r="AW78" s="129">
        <v>0.48470000000000002</v>
      </c>
      <c r="AX78" s="129">
        <v>0</v>
      </c>
      <c r="AY78" s="129">
        <v>0</v>
      </c>
      <c r="AZ78" s="129">
        <v>0</v>
      </c>
      <c r="BA78" s="129">
        <f t="shared" si="56"/>
        <v>0</v>
      </c>
      <c r="BB78" s="129">
        <f t="shared" si="57"/>
        <v>0</v>
      </c>
      <c r="BC78" s="129">
        <f t="shared" si="58"/>
        <v>0</v>
      </c>
      <c r="BD78" s="129">
        <v>0</v>
      </c>
      <c r="BE78" s="129">
        <v>0</v>
      </c>
      <c r="BF78" s="129">
        <v>0</v>
      </c>
      <c r="BG78" s="129">
        <f t="shared" si="55"/>
        <v>0</v>
      </c>
      <c r="BH78" s="247">
        <f t="shared" si="17"/>
        <v>0.50489499999999998</v>
      </c>
      <c r="BI78" s="247">
        <f t="shared" si="18"/>
        <v>0</v>
      </c>
      <c r="BJ78" s="247">
        <f t="shared" si="19"/>
        <v>0</v>
      </c>
      <c r="BK78" s="247">
        <f t="shared" si="20"/>
        <v>0</v>
      </c>
      <c r="BL78" s="247">
        <f t="shared" si="21"/>
        <v>0.2</v>
      </c>
      <c r="BM78" s="247">
        <f t="shared" si="22"/>
        <v>0.48470000000000002</v>
      </c>
      <c r="BN78" s="247">
        <f t="shared" si="23"/>
        <v>0</v>
      </c>
      <c r="BO78" s="247">
        <f t="shared" si="24"/>
        <v>0</v>
      </c>
    </row>
    <row r="79" spans="1:67" s="53" customFormat="1" ht="56.25" x14ac:dyDescent="0.25">
      <c r="A79" s="236" t="s">
        <v>627</v>
      </c>
      <c r="B79" s="88" t="s">
        <v>642</v>
      </c>
      <c r="C79" s="237" t="s">
        <v>635</v>
      </c>
      <c r="D79" s="129">
        <v>0.65104200000000001</v>
      </c>
      <c r="E79" s="240">
        <v>0</v>
      </c>
      <c r="F79" s="240">
        <v>0</v>
      </c>
      <c r="G79" s="240">
        <v>0</v>
      </c>
      <c r="H79" s="129">
        <v>0.1</v>
      </c>
      <c r="I79" s="129">
        <v>0.625</v>
      </c>
      <c r="J79" s="241">
        <v>0</v>
      </c>
      <c r="K79" s="241">
        <v>0</v>
      </c>
      <c r="L79" s="241">
        <v>0.1302084</v>
      </c>
      <c r="M79" s="240">
        <v>0</v>
      </c>
      <c r="N79" s="240">
        <v>0</v>
      </c>
      <c r="O79" s="240">
        <v>0</v>
      </c>
      <c r="P79" s="129">
        <f t="shared" si="59"/>
        <v>0.1</v>
      </c>
      <c r="Q79" s="241">
        <v>0.125</v>
      </c>
      <c r="R79" s="240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9">
        <v>0</v>
      </c>
      <c r="AN79" s="129">
        <v>0</v>
      </c>
      <c r="AO79" s="129">
        <v>0</v>
      </c>
      <c r="AP79" s="129">
        <v>0</v>
      </c>
      <c r="AQ79" s="129">
        <v>0</v>
      </c>
      <c r="AR79" s="129">
        <v>0</v>
      </c>
      <c r="AS79" s="129">
        <v>0</v>
      </c>
      <c r="AT79" s="129">
        <v>0</v>
      </c>
      <c r="AU79" s="129">
        <v>0</v>
      </c>
      <c r="AV79" s="129">
        <v>0</v>
      </c>
      <c r="AW79" s="129">
        <v>0</v>
      </c>
      <c r="AX79" s="129">
        <v>0</v>
      </c>
      <c r="AY79" s="129">
        <v>0</v>
      </c>
      <c r="AZ79" s="129">
        <v>0.65104200000000001</v>
      </c>
      <c r="BA79" s="129">
        <v>0</v>
      </c>
      <c r="BB79" s="129">
        <v>0</v>
      </c>
      <c r="BC79" s="129">
        <v>0</v>
      </c>
      <c r="BD79" s="129">
        <v>0.1</v>
      </c>
      <c r="BE79" s="129">
        <v>0.625</v>
      </c>
      <c r="BF79" s="129">
        <v>0</v>
      </c>
      <c r="BG79" s="129">
        <v>0</v>
      </c>
      <c r="BH79" s="247">
        <f t="shared" si="17"/>
        <v>0.65104200000000001</v>
      </c>
      <c r="BI79" s="247">
        <f t="shared" si="18"/>
        <v>0</v>
      </c>
      <c r="BJ79" s="247">
        <f t="shared" si="19"/>
        <v>0</v>
      </c>
      <c r="BK79" s="247">
        <f t="shared" si="20"/>
        <v>0</v>
      </c>
      <c r="BL79" s="247">
        <f t="shared" si="21"/>
        <v>0.1</v>
      </c>
      <c r="BM79" s="247">
        <f t="shared" si="22"/>
        <v>0.625</v>
      </c>
      <c r="BN79" s="247">
        <f t="shared" si="23"/>
        <v>0</v>
      </c>
      <c r="BO79" s="247">
        <f t="shared" si="24"/>
        <v>0</v>
      </c>
    </row>
    <row r="80" spans="1:67" s="53" customFormat="1" ht="56.25" x14ac:dyDescent="0.25">
      <c r="A80" s="236" t="s">
        <v>628</v>
      </c>
      <c r="B80" s="88" t="s">
        <v>643</v>
      </c>
      <c r="C80" s="237" t="s">
        <v>636</v>
      </c>
      <c r="D80" s="129">
        <v>0.546875</v>
      </c>
      <c r="E80" s="240">
        <v>0</v>
      </c>
      <c r="F80" s="240">
        <v>0</v>
      </c>
      <c r="G80" s="240">
        <v>0</v>
      </c>
      <c r="H80" s="129">
        <v>0.2</v>
      </c>
      <c r="I80" s="129">
        <v>0.52500000000000002</v>
      </c>
      <c r="J80" s="241">
        <v>0</v>
      </c>
      <c r="K80" s="241">
        <v>0</v>
      </c>
      <c r="L80" s="241">
        <v>0.1302084</v>
      </c>
      <c r="M80" s="240">
        <v>0</v>
      </c>
      <c r="N80" s="240">
        <v>0</v>
      </c>
      <c r="O80" s="240">
        <v>0</v>
      </c>
      <c r="P80" s="129">
        <f t="shared" si="59"/>
        <v>0.2</v>
      </c>
      <c r="Q80" s="241">
        <v>0.125</v>
      </c>
      <c r="R80" s="240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129">
        <v>0</v>
      </c>
      <c r="AD80" s="129">
        <v>0</v>
      </c>
      <c r="AE80" s="129">
        <v>0</v>
      </c>
      <c r="AF80" s="129">
        <v>0</v>
      </c>
      <c r="AG80" s="129">
        <v>0</v>
      </c>
      <c r="AH80" s="129">
        <v>0</v>
      </c>
      <c r="AI80" s="129">
        <v>0</v>
      </c>
      <c r="AJ80" s="129">
        <v>0</v>
      </c>
      <c r="AK80" s="129">
        <v>0</v>
      </c>
      <c r="AL80" s="129">
        <v>0</v>
      </c>
      <c r="AM80" s="129">
        <v>0</v>
      </c>
      <c r="AN80" s="129">
        <v>0</v>
      </c>
      <c r="AO80" s="129">
        <v>0</v>
      </c>
      <c r="AP80" s="129">
        <v>0</v>
      </c>
      <c r="AQ80" s="129">
        <v>0</v>
      </c>
      <c r="AR80" s="129">
        <v>0</v>
      </c>
      <c r="AS80" s="129">
        <v>0</v>
      </c>
      <c r="AT80" s="129">
        <v>0</v>
      </c>
      <c r="AU80" s="129">
        <v>0</v>
      </c>
      <c r="AV80" s="129">
        <v>0</v>
      </c>
      <c r="AW80" s="129">
        <v>0</v>
      </c>
      <c r="AX80" s="129">
        <v>0</v>
      </c>
      <c r="AY80" s="129">
        <v>0</v>
      </c>
      <c r="AZ80" s="129">
        <v>0.546875</v>
      </c>
      <c r="BA80" s="129">
        <v>0</v>
      </c>
      <c r="BB80" s="129">
        <v>0</v>
      </c>
      <c r="BC80" s="129">
        <v>0</v>
      </c>
      <c r="BD80" s="129">
        <v>0.2</v>
      </c>
      <c r="BE80" s="129">
        <v>0.52500000000000002</v>
      </c>
      <c r="BF80" s="129">
        <v>0</v>
      </c>
      <c r="BG80" s="129">
        <v>0</v>
      </c>
      <c r="BH80" s="247">
        <f t="shared" si="17"/>
        <v>0.546875</v>
      </c>
      <c r="BI80" s="247">
        <f t="shared" si="18"/>
        <v>0</v>
      </c>
      <c r="BJ80" s="247">
        <f t="shared" si="19"/>
        <v>0</v>
      </c>
      <c r="BK80" s="247">
        <f t="shared" si="20"/>
        <v>0</v>
      </c>
      <c r="BL80" s="247">
        <f t="shared" si="21"/>
        <v>0.2</v>
      </c>
      <c r="BM80" s="247">
        <f t="shared" si="22"/>
        <v>0.52500000000000002</v>
      </c>
      <c r="BN80" s="247">
        <f t="shared" si="23"/>
        <v>0</v>
      </c>
      <c r="BO80" s="247">
        <f t="shared" si="24"/>
        <v>0</v>
      </c>
    </row>
    <row r="81" spans="1:67" s="53" customFormat="1" ht="56.25" x14ac:dyDescent="0.25">
      <c r="A81" s="236" t="s">
        <v>629</v>
      </c>
      <c r="B81" s="88" t="s">
        <v>640</v>
      </c>
      <c r="C81" s="237" t="s">
        <v>637</v>
      </c>
      <c r="D81" s="129">
        <v>1.9790000000000001</v>
      </c>
      <c r="E81" s="240">
        <v>0</v>
      </c>
      <c r="F81" s="240">
        <v>0</v>
      </c>
      <c r="G81" s="240">
        <v>0</v>
      </c>
      <c r="H81" s="129">
        <v>0.05</v>
      </c>
      <c r="I81" s="129">
        <v>1.88</v>
      </c>
      <c r="J81" s="241">
        <v>0</v>
      </c>
      <c r="K81" s="241">
        <v>0</v>
      </c>
      <c r="L81" s="241">
        <v>0.40237000000000001</v>
      </c>
      <c r="M81" s="240">
        <v>0</v>
      </c>
      <c r="N81" s="240">
        <v>0</v>
      </c>
      <c r="O81" s="240">
        <v>0</v>
      </c>
      <c r="P81" s="129">
        <f t="shared" si="59"/>
        <v>0.05</v>
      </c>
      <c r="Q81" s="241">
        <v>0.38224999999999998</v>
      </c>
      <c r="R81" s="240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129">
        <v>0</v>
      </c>
      <c r="AD81" s="129">
        <v>0</v>
      </c>
      <c r="AE81" s="129">
        <v>0</v>
      </c>
      <c r="AF81" s="129">
        <v>0</v>
      </c>
      <c r="AG81" s="129">
        <v>0</v>
      </c>
      <c r="AH81" s="129">
        <v>0</v>
      </c>
      <c r="AI81" s="129">
        <v>0</v>
      </c>
      <c r="AJ81" s="129">
        <v>0</v>
      </c>
      <c r="AK81" s="129">
        <v>0</v>
      </c>
      <c r="AL81" s="129">
        <v>0</v>
      </c>
      <c r="AM81" s="129">
        <v>0</v>
      </c>
      <c r="AN81" s="129">
        <v>0</v>
      </c>
      <c r="AO81" s="129">
        <v>0</v>
      </c>
      <c r="AP81" s="129">
        <v>0</v>
      </c>
      <c r="AQ81" s="129">
        <v>0</v>
      </c>
      <c r="AR81" s="129">
        <v>0</v>
      </c>
      <c r="AS81" s="129">
        <v>0</v>
      </c>
      <c r="AT81" s="129">
        <v>0</v>
      </c>
      <c r="AU81" s="129">
        <v>0</v>
      </c>
      <c r="AV81" s="129">
        <v>0</v>
      </c>
      <c r="AW81" s="129">
        <v>0</v>
      </c>
      <c r="AX81" s="129">
        <v>0</v>
      </c>
      <c r="AY81" s="129">
        <v>0</v>
      </c>
      <c r="AZ81" s="129">
        <v>1.9790000000000001</v>
      </c>
      <c r="BA81" s="129">
        <v>0</v>
      </c>
      <c r="BB81" s="129">
        <v>0</v>
      </c>
      <c r="BC81" s="129">
        <v>0</v>
      </c>
      <c r="BD81" s="129">
        <v>0.05</v>
      </c>
      <c r="BE81" s="129">
        <v>1.88</v>
      </c>
      <c r="BF81" s="129">
        <v>0</v>
      </c>
      <c r="BG81" s="129">
        <v>0</v>
      </c>
      <c r="BH81" s="247">
        <f t="shared" si="17"/>
        <v>1.9790000000000001</v>
      </c>
      <c r="BI81" s="247">
        <f t="shared" si="18"/>
        <v>0</v>
      </c>
      <c r="BJ81" s="247">
        <f t="shared" si="19"/>
        <v>0</v>
      </c>
      <c r="BK81" s="247">
        <f t="shared" si="20"/>
        <v>0</v>
      </c>
      <c r="BL81" s="247">
        <f t="shared" si="21"/>
        <v>0.05</v>
      </c>
      <c r="BM81" s="247">
        <f t="shared" si="22"/>
        <v>1.88</v>
      </c>
      <c r="BN81" s="247">
        <f t="shared" si="23"/>
        <v>0</v>
      </c>
      <c r="BO81" s="247">
        <f t="shared" si="24"/>
        <v>0</v>
      </c>
    </row>
    <row r="82" spans="1:67" s="53" customFormat="1" ht="56.25" x14ac:dyDescent="0.25">
      <c r="A82" s="236" t="s">
        <v>630</v>
      </c>
      <c r="B82" s="88" t="s">
        <v>646</v>
      </c>
      <c r="C82" s="237" t="s">
        <v>638</v>
      </c>
      <c r="D82" s="129">
        <v>0.36656250000000001</v>
      </c>
      <c r="E82" s="240">
        <v>0</v>
      </c>
      <c r="F82" s="240">
        <v>0</v>
      </c>
      <c r="G82" s="240">
        <v>0</v>
      </c>
      <c r="H82" s="129">
        <v>0.34</v>
      </c>
      <c r="I82" s="129">
        <v>0.35189999999999999</v>
      </c>
      <c r="J82" s="241">
        <v>0</v>
      </c>
      <c r="K82" s="241">
        <v>0</v>
      </c>
      <c r="L82" s="241">
        <v>0.21031250000000001</v>
      </c>
      <c r="M82" s="240">
        <v>0</v>
      </c>
      <c r="N82" s="240">
        <v>0</v>
      </c>
      <c r="O82" s="240">
        <v>0</v>
      </c>
      <c r="P82" s="129">
        <f t="shared" si="59"/>
        <v>0.34</v>
      </c>
      <c r="Q82" s="241">
        <v>0.2019</v>
      </c>
      <c r="R82" s="240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129">
        <v>0</v>
      </c>
      <c r="AD82" s="129">
        <v>0</v>
      </c>
      <c r="AE82" s="129">
        <v>0</v>
      </c>
      <c r="AF82" s="129">
        <v>0</v>
      </c>
      <c r="AG82" s="129">
        <v>0</v>
      </c>
      <c r="AH82" s="129">
        <v>0</v>
      </c>
      <c r="AI82" s="129">
        <v>0</v>
      </c>
      <c r="AJ82" s="129">
        <v>0</v>
      </c>
      <c r="AK82" s="129">
        <v>0</v>
      </c>
      <c r="AL82" s="129">
        <v>0</v>
      </c>
      <c r="AM82" s="129">
        <v>0</v>
      </c>
      <c r="AN82" s="129">
        <v>0</v>
      </c>
      <c r="AO82" s="129">
        <v>0</v>
      </c>
      <c r="AP82" s="129">
        <v>0</v>
      </c>
      <c r="AQ82" s="129">
        <v>0</v>
      </c>
      <c r="AR82" s="129">
        <v>0</v>
      </c>
      <c r="AS82" s="129">
        <v>0</v>
      </c>
      <c r="AT82" s="129">
        <v>0</v>
      </c>
      <c r="AU82" s="129">
        <v>0</v>
      </c>
      <c r="AV82" s="129">
        <v>0</v>
      </c>
      <c r="AW82" s="129">
        <v>0</v>
      </c>
      <c r="AX82" s="129">
        <v>0</v>
      </c>
      <c r="AY82" s="129">
        <v>0</v>
      </c>
      <c r="AZ82" s="129">
        <v>0.36656250000000001</v>
      </c>
      <c r="BA82" s="129">
        <f t="shared" si="56"/>
        <v>0</v>
      </c>
      <c r="BB82" s="129">
        <f t="shared" si="57"/>
        <v>0</v>
      </c>
      <c r="BC82" s="129">
        <f t="shared" si="58"/>
        <v>0</v>
      </c>
      <c r="BD82" s="129">
        <v>0.34</v>
      </c>
      <c r="BE82" s="129">
        <v>0.35189999999999999</v>
      </c>
      <c r="BF82" s="129">
        <v>0</v>
      </c>
      <c r="BG82" s="129">
        <v>0</v>
      </c>
      <c r="BH82" s="247">
        <f t="shared" si="17"/>
        <v>0.36656250000000001</v>
      </c>
      <c r="BI82" s="247">
        <f t="shared" si="18"/>
        <v>0</v>
      </c>
      <c r="BJ82" s="247">
        <f t="shared" si="19"/>
        <v>0</v>
      </c>
      <c r="BK82" s="247">
        <f t="shared" si="20"/>
        <v>0</v>
      </c>
      <c r="BL82" s="247">
        <f t="shared" si="21"/>
        <v>0.34</v>
      </c>
      <c r="BM82" s="247">
        <f t="shared" si="22"/>
        <v>0.35189999999999999</v>
      </c>
      <c r="BN82" s="247">
        <f t="shared" si="23"/>
        <v>0</v>
      </c>
      <c r="BO82" s="247">
        <f t="shared" si="24"/>
        <v>0</v>
      </c>
    </row>
    <row r="83" spans="1:67" s="53" customFormat="1" ht="47.25" x14ac:dyDescent="0.25">
      <c r="A83" s="12" t="s">
        <v>22</v>
      </c>
      <c r="B83" s="12" t="s">
        <v>83</v>
      </c>
      <c r="C83" s="52" t="s">
        <v>113</v>
      </c>
      <c r="D83" s="9">
        <f t="shared" ref="D83:BN83" si="60">D84</f>
        <v>1.2096</v>
      </c>
      <c r="E83" s="9">
        <f t="shared" si="60"/>
        <v>0</v>
      </c>
      <c r="F83" s="9">
        <f t="shared" si="60"/>
        <v>0</v>
      </c>
      <c r="G83" s="9">
        <f t="shared" si="60"/>
        <v>0</v>
      </c>
      <c r="H83" s="9">
        <f t="shared" si="60"/>
        <v>0</v>
      </c>
      <c r="I83" s="9">
        <f t="shared" si="60"/>
        <v>1.26</v>
      </c>
      <c r="J83" s="9">
        <f t="shared" si="60"/>
        <v>0</v>
      </c>
      <c r="K83" s="9">
        <f t="shared" si="60"/>
        <v>1</v>
      </c>
      <c r="L83" s="9">
        <f t="shared" si="60"/>
        <v>0</v>
      </c>
      <c r="M83" s="9">
        <f t="shared" si="60"/>
        <v>0</v>
      </c>
      <c r="N83" s="9">
        <f t="shared" si="60"/>
        <v>0</v>
      </c>
      <c r="O83" s="9">
        <f>O84</f>
        <v>0</v>
      </c>
      <c r="P83" s="9">
        <f t="shared" si="60"/>
        <v>0</v>
      </c>
      <c r="Q83" s="9">
        <f t="shared" si="60"/>
        <v>0</v>
      </c>
      <c r="R83" s="9">
        <f t="shared" si="60"/>
        <v>0</v>
      </c>
      <c r="S83" s="9">
        <f t="shared" si="60"/>
        <v>0</v>
      </c>
      <c r="T83" s="9">
        <f t="shared" si="60"/>
        <v>0</v>
      </c>
      <c r="U83" s="9">
        <f t="shared" si="60"/>
        <v>0</v>
      </c>
      <c r="V83" s="9">
        <f t="shared" si="60"/>
        <v>0</v>
      </c>
      <c r="W83" s="9">
        <f t="shared" si="60"/>
        <v>0</v>
      </c>
      <c r="X83" s="9">
        <f t="shared" si="60"/>
        <v>0</v>
      </c>
      <c r="Y83" s="9">
        <f t="shared" si="60"/>
        <v>0</v>
      </c>
      <c r="Z83" s="9">
        <f t="shared" si="60"/>
        <v>0</v>
      </c>
      <c r="AA83" s="9">
        <f t="shared" si="60"/>
        <v>0</v>
      </c>
      <c r="AB83" s="9">
        <f t="shared" si="60"/>
        <v>1.2096</v>
      </c>
      <c r="AC83" s="9">
        <f t="shared" si="60"/>
        <v>0</v>
      </c>
      <c r="AD83" s="9">
        <f t="shared" si="60"/>
        <v>0</v>
      </c>
      <c r="AE83" s="9">
        <f t="shared" si="60"/>
        <v>0</v>
      </c>
      <c r="AF83" s="9">
        <f t="shared" si="60"/>
        <v>0</v>
      </c>
      <c r="AG83" s="9">
        <f t="shared" si="60"/>
        <v>1.26</v>
      </c>
      <c r="AH83" s="9">
        <f t="shared" si="60"/>
        <v>0</v>
      </c>
      <c r="AI83" s="9">
        <f t="shared" si="60"/>
        <v>1</v>
      </c>
      <c r="AJ83" s="9">
        <f t="shared" si="60"/>
        <v>0</v>
      </c>
      <c r="AK83" s="9">
        <f t="shared" si="60"/>
        <v>0</v>
      </c>
      <c r="AL83" s="9">
        <f t="shared" si="60"/>
        <v>0</v>
      </c>
      <c r="AM83" s="9">
        <f t="shared" si="60"/>
        <v>0</v>
      </c>
      <c r="AN83" s="9">
        <f t="shared" si="60"/>
        <v>0</v>
      </c>
      <c r="AO83" s="9">
        <f t="shared" si="60"/>
        <v>0</v>
      </c>
      <c r="AP83" s="9">
        <f t="shared" si="60"/>
        <v>0</v>
      </c>
      <c r="AQ83" s="9">
        <f t="shared" si="60"/>
        <v>0</v>
      </c>
      <c r="AR83" s="9">
        <f t="shared" si="60"/>
        <v>0</v>
      </c>
      <c r="AS83" s="9">
        <f t="shared" si="60"/>
        <v>0</v>
      </c>
      <c r="AT83" s="9">
        <f t="shared" si="60"/>
        <v>0</v>
      </c>
      <c r="AU83" s="9">
        <f t="shared" si="60"/>
        <v>0</v>
      </c>
      <c r="AV83" s="9">
        <f t="shared" si="60"/>
        <v>0</v>
      </c>
      <c r="AW83" s="9">
        <f t="shared" si="60"/>
        <v>0</v>
      </c>
      <c r="AX83" s="9">
        <f t="shared" si="60"/>
        <v>0</v>
      </c>
      <c r="AY83" s="9">
        <f t="shared" si="60"/>
        <v>0</v>
      </c>
      <c r="AZ83" s="9">
        <f t="shared" si="60"/>
        <v>0</v>
      </c>
      <c r="BA83" s="9">
        <f t="shared" si="60"/>
        <v>0</v>
      </c>
      <c r="BB83" s="9">
        <f t="shared" si="60"/>
        <v>0</v>
      </c>
      <c r="BC83" s="9">
        <f t="shared" si="60"/>
        <v>0</v>
      </c>
      <c r="BD83" s="9">
        <f t="shared" si="60"/>
        <v>0</v>
      </c>
      <c r="BE83" s="9">
        <f t="shared" si="60"/>
        <v>0</v>
      </c>
      <c r="BF83" s="9">
        <f t="shared" si="60"/>
        <v>0</v>
      </c>
      <c r="BG83" s="9">
        <f t="shared" si="60"/>
        <v>0</v>
      </c>
      <c r="BH83" s="9">
        <f t="shared" si="60"/>
        <v>1.2096</v>
      </c>
      <c r="BI83" s="9">
        <f t="shared" si="60"/>
        <v>0</v>
      </c>
      <c r="BJ83" s="9">
        <f t="shared" si="60"/>
        <v>0</v>
      </c>
      <c r="BK83" s="9">
        <f t="shared" si="60"/>
        <v>0</v>
      </c>
      <c r="BL83" s="9">
        <f t="shared" si="60"/>
        <v>0</v>
      </c>
      <c r="BM83" s="9">
        <f t="shared" si="60"/>
        <v>1.26</v>
      </c>
      <c r="BN83" s="9">
        <f t="shared" si="60"/>
        <v>0</v>
      </c>
      <c r="BO83" s="9">
        <f>BO84</f>
        <v>1</v>
      </c>
    </row>
    <row r="84" spans="1:67" s="53" customFormat="1" ht="56.25" x14ac:dyDescent="0.25">
      <c r="A84" s="203" t="s">
        <v>22</v>
      </c>
      <c r="B84" s="92" t="s">
        <v>574</v>
      </c>
      <c r="C84" s="78" t="s">
        <v>502</v>
      </c>
      <c r="D84" s="127">
        <f>630*2*0.96/1000</f>
        <v>1.2096</v>
      </c>
      <c r="E84" s="240">
        <v>0</v>
      </c>
      <c r="F84" s="240">
        <v>0</v>
      </c>
      <c r="G84" s="240">
        <v>0</v>
      </c>
      <c r="H84" s="240">
        <v>0</v>
      </c>
      <c r="I84" s="127">
        <f>630*2/1000</f>
        <v>1.26</v>
      </c>
      <c r="J84" s="240">
        <v>0</v>
      </c>
      <c r="K84" s="240">
        <v>1</v>
      </c>
      <c r="L84" s="240">
        <v>0</v>
      </c>
      <c r="M84" s="240">
        <v>0</v>
      </c>
      <c r="N84" s="240">
        <v>0</v>
      </c>
      <c r="O84" s="240">
        <v>0</v>
      </c>
      <c r="P84" s="240">
        <v>0</v>
      </c>
      <c r="Q84" s="240">
        <v>0</v>
      </c>
      <c r="R84" s="240">
        <v>0</v>
      </c>
      <c r="S84" s="240">
        <v>0</v>
      </c>
      <c r="T84" s="240">
        <v>0</v>
      </c>
      <c r="U84" s="240">
        <v>0</v>
      </c>
      <c r="V84" s="240">
        <v>0</v>
      </c>
      <c r="W84" s="240">
        <v>0</v>
      </c>
      <c r="X84" s="240">
        <v>0</v>
      </c>
      <c r="Y84" s="240">
        <v>0</v>
      </c>
      <c r="Z84" s="240">
        <v>0</v>
      </c>
      <c r="AA84" s="240">
        <v>0</v>
      </c>
      <c r="AB84" s="238">
        <f>D84</f>
        <v>1.2096</v>
      </c>
      <c r="AC84" s="238">
        <v>0</v>
      </c>
      <c r="AD84" s="238">
        <v>0</v>
      </c>
      <c r="AE84" s="238">
        <v>0</v>
      </c>
      <c r="AF84" s="238">
        <v>0</v>
      </c>
      <c r="AG84" s="238">
        <f>I84</f>
        <v>1.26</v>
      </c>
      <c r="AH84" s="238">
        <v>0</v>
      </c>
      <c r="AI84" s="238">
        <v>1</v>
      </c>
      <c r="AJ84" s="238">
        <v>0</v>
      </c>
      <c r="AK84" s="238">
        <v>0</v>
      </c>
      <c r="AL84" s="238">
        <v>0</v>
      </c>
      <c r="AM84" s="238">
        <v>0</v>
      </c>
      <c r="AN84" s="238">
        <v>0</v>
      </c>
      <c r="AO84" s="238">
        <v>0</v>
      </c>
      <c r="AP84" s="238">
        <v>0</v>
      </c>
      <c r="AQ84" s="238">
        <v>0</v>
      </c>
      <c r="AR84" s="238">
        <v>0</v>
      </c>
      <c r="AS84" s="238">
        <v>0</v>
      </c>
      <c r="AT84" s="238">
        <v>0</v>
      </c>
      <c r="AU84" s="238">
        <v>0</v>
      </c>
      <c r="AV84" s="238">
        <v>0</v>
      </c>
      <c r="AW84" s="238">
        <v>0</v>
      </c>
      <c r="AX84" s="238">
        <v>0</v>
      </c>
      <c r="AY84" s="238">
        <v>0</v>
      </c>
      <c r="AZ84" s="238">
        <v>0</v>
      </c>
      <c r="BA84" s="238">
        <v>0</v>
      </c>
      <c r="BB84" s="238">
        <v>0</v>
      </c>
      <c r="BC84" s="238">
        <v>0</v>
      </c>
      <c r="BD84" s="238">
        <v>0</v>
      </c>
      <c r="BE84" s="238">
        <v>0</v>
      </c>
      <c r="BF84" s="238">
        <v>0</v>
      </c>
      <c r="BG84" s="238">
        <v>0</v>
      </c>
      <c r="BH84" s="240">
        <f>AJ84+AB84+T84</f>
        <v>1.2096</v>
      </c>
      <c r="BI84" s="240">
        <v>0</v>
      </c>
      <c r="BJ84" s="240">
        <v>0</v>
      </c>
      <c r="BK84" s="240">
        <v>0</v>
      </c>
      <c r="BL84" s="240">
        <v>0</v>
      </c>
      <c r="BM84" s="240">
        <f>AO84+AG84+Y84</f>
        <v>1.26</v>
      </c>
      <c r="BN84" s="240">
        <v>0</v>
      </c>
      <c r="BO84" s="240">
        <f>AQ84+AI84+AA84</f>
        <v>1</v>
      </c>
    </row>
    <row r="85" spans="1:67" s="53" customFormat="1" ht="47.25" x14ac:dyDescent="0.25">
      <c r="A85" s="12" t="s">
        <v>7</v>
      </c>
      <c r="B85" s="12" t="s">
        <v>84</v>
      </c>
      <c r="C85" s="52" t="s">
        <v>113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</row>
    <row r="86" spans="1:67" s="53" customFormat="1" ht="31.5" x14ac:dyDescent="0.25">
      <c r="A86" s="12" t="s">
        <v>27</v>
      </c>
      <c r="B86" s="12" t="s">
        <v>85</v>
      </c>
      <c r="C86" s="52" t="s">
        <v>113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</row>
    <row r="87" spans="1:67" s="53" customFormat="1" ht="31.5" x14ac:dyDescent="0.25">
      <c r="A87" s="12" t="s">
        <v>35</v>
      </c>
      <c r="B87" s="12" t="s">
        <v>86</v>
      </c>
      <c r="C87" s="52" t="s">
        <v>113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</row>
    <row r="88" spans="1:67" s="53" customFormat="1" ht="31.5" x14ac:dyDescent="0.25">
      <c r="A88" s="12" t="s">
        <v>8</v>
      </c>
      <c r="B88" s="12" t="s">
        <v>92</v>
      </c>
      <c r="C88" s="52" t="s">
        <v>113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</row>
    <row r="89" spans="1:67" s="53" customFormat="1" ht="31.5" x14ac:dyDescent="0.25">
      <c r="A89" s="12" t="s">
        <v>24</v>
      </c>
      <c r="B89" s="12" t="s">
        <v>93</v>
      </c>
      <c r="C89" s="52" t="s">
        <v>113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</row>
    <row r="90" spans="1:67" s="53" customFormat="1" ht="31.5" x14ac:dyDescent="0.25">
      <c r="A90" s="12" t="s">
        <v>25</v>
      </c>
      <c r="B90" s="12" t="s">
        <v>94</v>
      </c>
      <c r="C90" s="52" t="s">
        <v>113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</row>
    <row r="91" spans="1:67" s="53" customFormat="1" ht="31.5" x14ac:dyDescent="0.25">
      <c r="A91" s="12" t="s">
        <v>26</v>
      </c>
      <c r="B91" s="12" t="s">
        <v>95</v>
      </c>
      <c r="C91" s="52" t="s">
        <v>113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</row>
    <row r="92" spans="1:67" s="53" customFormat="1" ht="31.5" x14ac:dyDescent="0.25">
      <c r="A92" s="12" t="s">
        <v>87</v>
      </c>
      <c r="B92" s="12" t="s">
        <v>96</v>
      </c>
      <c r="C92" s="52" t="s">
        <v>113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</row>
    <row r="93" spans="1:67" s="53" customFormat="1" ht="47.25" x14ac:dyDescent="0.25">
      <c r="A93" s="12" t="s">
        <v>88</v>
      </c>
      <c r="B93" s="12" t="s">
        <v>97</v>
      </c>
      <c r="C93" s="52" t="s">
        <v>113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</row>
    <row r="94" spans="1:67" s="53" customFormat="1" ht="31.5" x14ac:dyDescent="0.25">
      <c r="A94" s="12" t="s">
        <v>89</v>
      </c>
      <c r="B94" s="12" t="s">
        <v>98</v>
      </c>
      <c r="C94" s="52" t="s">
        <v>113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</row>
    <row r="95" spans="1:67" s="53" customFormat="1" ht="31.5" x14ac:dyDescent="0.25">
      <c r="A95" s="12" t="s">
        <v>90</v>
      </c>
      <c r="B95" s="12" t="s">
        <v>99</v>
      </c>
      <c r="C95" s="52" t="s">
        <v>113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</row>
    <row r="96" spans="1:67" s="53" customFormat="1" ht="47.25" x14ac:dyDescent="0.25">
      <c r="A96" s="12" t="s">
        <v>91</v>
      </c>
      <c r="B96" s="12" t="s">
        <v>100</v>
      </c>
      <c r="C96" s="52" t="s">
        <v>113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</row>
    <row r="97" spans="1:67" s="53" customFormat="1" ht="47.25" x14ac:dyDescent="0.25">
      <c r="A97" s="12" t="s">
        <v>17</v>
      </c>
      <c r="B97" s="12" t="s">
        <v>102</v>
      </c>
      <c r="C97" s="52" t="s">
        <v>113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</row>
    <row r="98" spans="1:67" s="53" customFormat="1" ht="31.5" x14ac:dyDescent="0.25">
      <c r="A98" s="12" t="s">
        <v>101</v>
      </c>
      <c r="B98" s="12" t="s">
        <v>103</v>
      </c>
      <c r="C98" s="52" t="s">
        <v>113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</row>
    <row r="99" spans="1:67" s="53" customFormat="1" ht="31.5" x14ac:dyDescent="0.25">
      <c r="A99" s="12" t="s">
        <v>118</v>
      </c>
      <c r="B99" s="12" t="s">
        <v>117</v>
      </c>
      <c r="C99" s="52" t="s">
        <v>113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</row>
    <row r="100" spans="1:67" s="53" customFormat="1" ht="63" x14ac:dyDescent="0.25">
      <c r="A100" s="12" t="s">
        <v>9</v>
      </c>
      <c r="B100" s="12" t="s">
        <v>104</v>
      </c>
      <c r="C100" s="52" t="s">
        <v>113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</row>
    <row r="101" spans="1:67" s="53" customFormat="1" ht="47.25" x14ac:dyDescent="0.25">
      <c r="A101" s="12" t="s">
        <v>10</v>
      </c>
      <c r="B101" s="12" t="s">
        <v>105</v>
      </c>
      <c r="C101" s="52" t="s">
        <v>113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</row>
    <row r="102" spans="1:67" s="53" customFormat="1" ht="47.25" x14ac:dyDescent="0.25">
      <c r="A102" s="12" t="s">
        <v>11</v>
      </c>
      <c r="B102" s="12" t="s">
        <v>106</v>
      </c>
      <c r="C102" s="52" t="s">
        <v>113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</row>
    <row r="103" spans="1:67" s="53" customFormat="1" ht="31.5" x14ac:dyDescent="0.25">
      <c r="A103" s="12" t="s">
        <v>36</v>
      </c>
      <c r="B103" s="12" t="s">
        <v>107</v>
      </c>
      <c r="C103" s="52" t="s">
        <v>113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</row>
    <row r="104" spans="1:67" s="53" customFormat="1" ht="31.5" x14ac:dyDescent="0.25">
      <c r="A104" s="12" t="s">
        <v>29</v>
      </c>
      <c r="B104" s="12" t="s">
        <v>108</v>
      </c>
      <c r="C104" s="52" t="s">
        <v>113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</row>
    <row r="105" spans="1:67" s="53" customFormat="1" ht="18.75" x14ac:dyDescent="0.25">
      <c r="A105" s="12" t="s">
        <v>37</v>
      </c>
      <c r="B105" s="12" t="s">
        <v>109</v>
      </c>
      <c r="C105" s="52" t="s">
        <v>113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</row>
  </sheetData>
  <customSheetViews>
    <customSheetView guid="{FC68BDD2-F512-4524-8E29-BBFD503F0B23}" scale="55" showPageBreaks="1" fitToPage="1">
      <selection activeCell="A8" sqref="A1:XFD1048576"/>
      <pageMargins left="0.70866141732283472" right="0.70866141732283472" top="0.74803149606299213" bottom="0.74803149606299213" header="0.31496062992125984" footer="0.31496062992125984"/>
      <pageSetup paperSize="9" scale="10" orientation="portrait" r:id="rId1"/>
    </customSheetView>
  </customSheetViews>
  <mergeCells count="24">
    <mergeCell ref="A4:BO4"/>
    <mergeCell ref="A5:BO5"/>
    <mergeCell ref="A7:BO7"/>
    <mergeCell ref="A8:BO8"/>
    <mergeCell ref="L12:S12"/>
    <mergeCell ref="A10:A13"/>
    <mergeCell ref="B10:B13"/>
    <mergeCell ref="C10:C13"/>
    <mergeCell ref="D12:K12"/>
    <mergeCell ref="L10:BO10"/>
    <mergeCell ref="AJ12:AQ12"/>
    <mergeCell ref="AJ11:AQ11"/>
    <mergeCell ref="L11:S11"/>
    <mergeCell ref="D10:K11"/>
    <mergeCell ref="T12:AA12"/>
    <mergeCell ref="AB12:AI12"/>
    <mergeCell ref="BH12:BO12"/>
    <mergeCell ref="T11:AA11"/>
    <mergeCell ref="BH11:BO11"/>
    <mergeCell ref="AB11:AI11"/>
    <mergeCell ref="AR11:AY11"/>
    <mergeCell ref="AR12:AY12"/>
    <mergeCell ref="AZ11:BG11"/>
    <mergeCell ref="AZ12:BG1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1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9"/>
  <sheetViews>
    <sheetView topLeftCell="A42" workbookViewId="0">
      <selection activeCell="B57" sqref="B57"/>
    </sheetView>
  </sheetViews>
  <sheetFormatPr defaultRowHeight="15" x14ac:dyDescent="0.25"/>
  <cols>
    <col min="1" max="1" width="10.42578125" style="16" customWidth="1"/>
    <col min="2" max="2" width="53" style="16" customWidth="1"/>
    <col min="3" max="3" width="12.42578125" style="16" customWidth="1"/>
    <col min="4" max="4" width="12.7109375" style="16" customWidth="1"/>
    <col min="5" max="5" width="12.28515625" style="16" customWidth="1"/>
    <col min="6" max="7" width="12.7109375" style="16" customWidth="1"/>
    <col min="8" max="8" width="12.28515625" style="16" customWidth="1"/>
    <col min="9" max="9" width="12.5703125" style="16" customWidth="1"/>
    <col min="10" max="15" width="9.140625" style="16"/>
    <col min="16" max="16" width="17.5703125" style="16" bestFit="1" customWidth="1"/>
    <col min="17" max="16384" width="9.140625" style="16"/>
  </cols>
  <sheetData>
    <row r="1" spans="1:55" ht="22.5" x14ac:dyDescent="0.25">
      <c r="A1" s="31"/>
      <c r="B1" s="31"/>
      <c r="C1" s="31"/>
      <c r="I1" s="60" t="s">
        <v>416</v>
      </c>
    </row>
    <row r="2" spans="1:55" ht="22.5" x14ac:dyDescent="0.3">
      <c r="A2" s="31"/>
      <c r="B2" s="31"/>
      <c r="C2" s="31"/>
      <c r="I2" s="61" t="s">
        <v>120</v>
      </c>
    </row>
    <row r="3" spans="1:55" ht="18.75" x14ac:dyDescent="0.3">
      <c r="A3" s="31"/>
      <c r="B3" s="31"/>
      <c r="C3" s="31"/>
      <c r="D3" s="61"/>
    </row>
    <row r="4" spans="1:55" s="31" customFormat="1" ht="18.75" x14ac:dyDescent="0.25">
      <c r="A4" s="59"/>
      <c r="B4" s="106"/>
      <c r="C4" s="97"/>
      <c r="D4" s="97"/>
      <c r="E4" s="97"/>
      <c r="F4" s="97"/>
      <c r="G4" s="97"/>
      <c r="H4" s="97"/>
      <c r="I4" s="97"/>
      <c r="BC4" s="101"/>
    </row>
    <row r="5" spans="1:55" s="31" customFormat="1" ht="18.75" x14ac:dyDescent="0.25">
      <c r="A5" s="369" t="s">
        <v>302</v>
      </c>
      <c r="B5" s="369"/>
      <c r="C5" s="369"/>
      <c r="D5" s="369"/>
      <c r="E5" s="369"/>
      <c r="F5" s="369"/>
      <c r="G5" s="369"/>
      <c r="H5" s="369"/>
      <c r="I5" s="369"/>
      <c r="BC5" s="101"/>
    </row>
    <row r="6" spans="1:55" s="31" customFormat="1" ht="21.75" x14ac:dyDescent="0.25">
      <c r="A6" s="368" t="s">
        <v>415</v>
      </c>
      <c r="B6" s="368"/>
      <c r="C6" s="368"/>
      <c r="D6" s="368"/>
      <c r="E6" s="368"/>
      <c r="F6" s="368"/>
      <c r="G6" s="368"/>
      <c r="H6" s="368"/>
      <c r="I6" s="368"/>
      <c r="BC6" s="101"/>
    </row>
    <row r="7" spans="1:55" s="31" customFormat="1" ht="18.75" x14ac:dyDescent="0.3">
      <c r="A7" s="370"/>
      <c r="B7" s="370"/>
      <c r="C7" s="370"/>
      <c r="D7" s="370"/>
      <c r="E7" s="370"/>
      <c r="F7" s="370"/>
      <c r="G7" s="370"/>
      <c r="H7" s="370"/>
      <c r="I7" s="370"/>
      <c r="BC7" s="101"/>
    </row>
    <row r="8" spans="1:55" s="31" customFormat="1" ht="18.75" x14ac:dyDescent="0.25">
      <c r="A8" s="373" t="s">
        <v>648</v>
      </c>
      <c r="B8" s="373"/>
      <c r="C8" s="373"/>
      <c r="D8" s="373"/>
      <c r="E8" s="373"/>
      <c r="F8" s="373"/>
      <c r="G8" s="373"/>
      <c r="H8" s="373"/>
      <c r="I8" s="373"/>
      <c r="BC8" s="101"/>
    </row>
    <row r="9" spans="1:55" s="31" customFormat="1" ht="15.75" x14ac:dyDescent="0.25">
      <c r="A9" s="372" t="s">
        <v>123</v>
      </c>
      <c r="B9" s="372"/>
      <c r="C9" s="372"/>
      <c r="D9" s="372"/>
      <c r="E9" s="372"/>
      <c r="F9" s="372"/>
      <c r="G9" s="372"/>
      <c r="H9" s="372"/>
      <c r="I9" s="372"/>
      <c r="BC9" s="101"/>
    </row>
    <row r="10" spans="1:55" s="31" customFormat="1" ht="15.75" x14ac:dyDescent="0.25">
      <c r="A10" s="332"/>
      <c r="B10" s="371"/>
      <c r="C10" s="371"/>
      <c r="D10" s="371"/>
      <c r="E10" s="371"/>
      <c r="F10" s="371"/>
      <c r="G10" s="371"/>
      <c r="H10" s="371"/>
      <c r="I10" s="371"/>
      <c r="BC10" s="101"/>
    </row>
    <row r="11" spans="1:55" s="31" customFormat="1" ht="18.75" x14ac:dyDescent="0.25">
      <c r="A11" s="373" t="s">
        <v>474</v>
      </c>
      <c r="B11" s="373"/>
      <c r="C11" s="373"/>
      <c r="D11" s="373"/>
      <c r="E11" s="373"/>
      <c r="F11" s="373"/>
      <c r="G11" s="373"/>
      <c r="H11" s="373"/>
      <c r="I11" s="373"/>
      <c r="BC11" s="101"/>
    </row>
    <row r="12" spans="1:55" s="31" customFormat="1" ht="15.75" x14ac:dyDescent="0.25">
      <c r="A12" s="372" t="s">
        <v>322</v>
      </c>
      <c r="B12" s="372"/>
      <c r="C12" s="372"/>
      <c r="D12" s="372"/>
      <c r="E12" s="372"/>
      <c r="F12" s="372"/>
      <c r="G12" s="372"/>
      <c r="H12" s="372"/>
      <c r="I12" s="372"/>
      <c r="BC12" s="101"/>
    </row>
    <row r="13" spans="1:55" x14ac:dyDescent="0.25">
      <c r="I13" s="219" t="s">
        <v>484</v>
      </c>
    </row>
    <row r="14" spans="1:55" s="21" customFormat="1" ht="13.5" customHeight="1" x14ac:dyDescent="0.25">
      <c r="A14" s="16"/>
      <c r="B14" s="16"/>
      <c r="C14" s="16"/>
      <c r="D14" s="16"/>
      <c r="E14" s="16"/>
      <c r="F14" s="16"/>
      <c r="G14" s="16"/>
      <c r="H14" s="16"/>
      <c r="I14" s="248"/>
    </row>
    <row r="15" spans="1:55" s="250" customFormat="1" ht="27" customHeight="1" x14ac:dyDescent="0.15">
      <c r="A15" s="289" t="s">
        <v>323</v>
      </c>
      <c r="B15" s="289" t="s">
        <v>324</v>
      </c>
      <c r="C15" s="13">
        <v>2024</v>
      </c>
      <c r="D15" s="13">
        <v>2025</v>
      </c>
      <c r="E15" s="13">
        <v>2026</v>
      </c>
      <c r="F15" s="203">
        <v>2027</v>
      </c>
      <c r="G15" s="249">
        <v>2028</v>
      </c>
      <c r="H15" s="249">
        <v>2029</v>
      </c>
      <c r="I15" s="13" t="s">
        <v>318</v>
      </c>
    </row>
    <row r="16" spans="1:55" s="250" customFormat="1" ht="48.75" customHeight="1" x14ac:dyDescent="0.15">
      <c r="A16" s="275"/>
      <c r="B16" s="275"/>
      <c r="C16" s="13" t="s">
        <v>152</v>
      </c>
      <c r="D16" s="13" t="s">
        <v>144</v>
      </c>
      <c r="E16" s="13" t="s">
        <v>144</v>
      </c>
      <c r="F16" s="13" t="s">
        <v>144</v>
      </c>
      <c r="G16" s="13" t="s">
        <v>144</v>
      </c>
      <c r="H16" s="13" t="s">
        <v>144</v>
      </c>
      <c r="I16" s="13" t="s">
        <v>124</v>
      </c>
    </row>
    <row r="17" spans="1:11" s="254" customFormat="1" ht="13.5" thickBot="1" x14ac:dyDescent="0.3">
      <c r="A17" s="251">
        <v>1</v>
      </c>
      <c r="B17" s="251">
        <v>2</v>
      </c>
      <c r="C17" s="251" t="s">
        <v>400</v>
      </c>
      <c r="D17" s="251" t="s">
        <v>501</v>
      </c>
      <c r="E17" s="251" t="s">
        <v>413</v>
      </c>
      <c r="F17" s="251" t="s">
        <v>414</v>
      </c>
      <c r="G17" s="252" t="s">
        <v>528</v>
      </c>
      <c r="H17" s="252" t="s">
        <v>529</v>
      </c>
      <c r="I17" s="253">
        <v>4</v>
      </c>
    </row>
    <row r="18" spans="1:11" s="21" customFormat="1" ht="45.75" customHeight="1" thickBot="1" x14ac:dyDescent="0.3">
      <c r="A18" s="112"/>
      <c r="B18" s="20" t="s">
        <v>325</v>
      </c>
      <c r="C18" s="5">
        <f>C19+C69</f>
        <v>18.576000000000001</v>
      </c>
      <c r="D18" s="5">
        <f>D19+D69</f>
        <v>21.7736427</v>
      </c>
      <c r="E18" s="5">
        <f>E19+E69</f>
        <v>37.79</v>
      </c>
      <c r="F18" s="5">
        <f>F19+F69</f>
        <v>37.79</v>
      </c>
      <c r="G18" s="5">
        <f t="shared" ref="G18:H18" si="0">G19+G69</f>
        <v>37.79</v>
      </c>
      <c r="H18" s="23">
        <f t="shared" si="0"/>
        <v>37.79</v>
      </c>
      <c r="I18" s="255">
        <f>SUM(D18:H18)</f>
        <v>172.93364269999998</v>
      </c>
    </row>
    <row r="19" spans="1:11" s="21" customFormat="1" ht="26.25" customHeight="1" x14ac:dyDescent="0.25">
      <c r="A19" s="19" t="s">
        <v>326</v>
      </c>
      <c r="B19" s="20" t="s">
        <v>327</v>
      </c>
      <c r="C19" s="5">
        <f>C20+C37+C65+C66</f>
        <v>18.576000000000001</v>
      </c>
      <c r="D19" s="5">
        <f>D20+D37+D65</f>
        <v>21.7736427</v>
      </c>
      <c r="E19" s="5">
        <f t="shared" ref="E19:H19" si="1">E20+E37+E65</f>
        <v>37.79</v>
      </c>
      <c r="F19" s="5">
        <f t="shared" si="1"/>
        <v>37.79</v>
      </c>
      <c r="G19" s="5">
        <f t="shared" si="1"/>
        <v>37.79</v>
      </c>
      <c r="H19" s="5">
        <f t="shared" si="1"/>
        <v>37.79</v>
      </c>
      <c r="I19" s="24">
        <f t="shared" ref="I19:I21" si="2">SUM(D19:H19)</f>
        <v>172.93364269999998</v>
      </c>
    </row>
    <row r="20" spans="1:11" s="21" customFormat="1" ht="26.25" customHeight="1" x14ac:dyDescent="0.25">
      <c r="A20" s="19" t="s">
        <v>0</v>
      </c>
      <c r="B20" s="20" t="s">
        <v>328</v>
      </c>
      <c r="C20" s="5">
        <v>0</v>
      </c>
      <c r="D20" s="5">
        <f>D27</f>
        <v>0</v>
      </c>
      <c r="E20" s="5">
        <f t="shared" ref="E20:H20" si="3">E27</f>
        <v>0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2"/>
        <v>0</v>
      </c>
    </row>
    <row r="21" spans="1:11" s="21" customFormat="1" ht="52.5" customHeight="1" x14ac:dyDescent="0.25">
      <c r="A21" s="19" t="s">
        <v>1</v>
      </c>
      <c r="B21" s="20" t="s">
        <v>329</v>
      </c>
      <c r="C21" s="5">
        <v>0</v>
      </c>
      <c r="D21" s="5">
        <f>D27</f>
        <v>0</v>
      </c>
      <c r="E21" s="5">
        <f t="shared" ref="E21:H21" si="4">E27</f>
        <v>0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2"/>
        <v>0</v>
      </c>
      <c r="K21" s="21" t="s">
        <v>515</v>
      </c>
    </row>
    <row r="22" spans="1:11" s="21" customFormat="1" ht="36" customHeight="1" x14ac:dyDescent="0.25">
      <c r="A22" s="19" t="s">
        <v>34</v>
      </c>
      <c r="B22" s="20" t="s">
        <v>330</v>
      </c>
      <c r="C22" s="5">
        <v>0</v>
      </c>
      <c r="D22" s="5">
        <v>0</v>
      </c>
      <c r="E22" s="5">
        <v>0</v>
      </c>
      <c r="F22" s="5">
        <v>0</v>
      </c>
      <c r="G22" s="18">
        <v>0</v>
      </c>
      <c r="H22" s="18">
        <v>0</v>
      </c>
      <c r="I22" s="5">
        <v>0</v>
      </c>
    </row>
    <row r="23" spans="1:11" s="21" customFormat="1" ht="45" customHeight="1" x14ac:dyDescent="0.25">
      <c r="A23" s="19" t="s">
        <v>331</v>
      </c>
      <c r="B23" s="20" t="s">
        <v>332</v>
      </c>
      <c r="C23" s="5">
        <v>0</v>
      </c>
      <c r="D23" s="5">
        <v>0</v>
      </c>
      <c r="E23" s="5">
        <v>0</v>
      </c>
      <c r="F23" s="5">
        <v>0</v>
      </c>
      <c r="G23" s="18">
        <v>0</v>
      </c>
      <c r="H23" s="18">
        <v>0</v>
      </c>
      <c r="I23" s="5">
        <v>0</v>
      </c>
    </row>
    <row r="24" spans="1:11" s="21" customFormat="1" ht="46.5" customHeight="1" x14ac:dyDescent="0.25">
      <c r="A24" s="19" t="s">
        <v>333</v>
      </c>
      <c r="B24" s="20" t="s">
        <v>334</v>
      </c>
      <c r="C24" s="5">
        <v>0</v>
      </c>
      <c r="D24" s="5">
        <v>0</v>
      </c>
      <c r="E24" s="5">
        <v>0</v>
      </c>
      <c r="F24" s="5">
        <v>0</v>
      </c>
      <c r="G24" s="18">
        <v>0</v>
      </c>
      <c r="H24" s="18">
        <v>0</v>
      </c>
      <c r="I24" s="5">
        <v>0</v>
      </c>
    </row>
    <row r="25" spans="1:11" s="21" customFormat="1" ht="51.75" customHeight="1" x14ac:dyDescent="0.25">
      <c r="A25" s="19" t="s">
        <v>335</v>
      </c>
      <c r="B25" s="20" t="s">
        <v>336</v>
      </c>
      <c r="C25" s="5">
        <v>0</v>
      </c>
      <c r="D25" s="5">
        <v>0</v>
      </c>
      <c r="E25" s="5">
        <v>0</v>
      </c>
      <c r="F25" s="5">
        <v>0</v>
      </c>
      <c r="G25" s="18">
        <v>0</v>
      </c>
      <c r="H25" s="18">
        <v>0</v>
      </c>
      <c r="I25" s="5">
        <v>0</v>
      </c>
    </row>
    <row r="26" spans="1:11" s="21" customFormat="1" ht="33.75" customHeight="1" x14ac:dyDescent="0.25">
      <c r="A26" s="19" t="s">
        <v>33</v>
      </c>
      <c r="B26" s="20" t="s">
        <v>337</v>
      </c>
      <c r="C26" s="5">
        <v>0</v>
      </c>
      <c r="D26" s="5">
        <v>0</v>
      </c>
      <c r="E26" s="5">
        <v>0</v>
      </c>
      <c r="F26" s="5">
        <v>0</v>
      </c>
      <c r="G26" s="18">
        <v>0</v>
      </c>
      <c r="H26" s="18">
        <v>0</v>
      </c>
      <c r="I26" s="5">
        <v>0</v>
      </c>
    </row>
    <row r="27" spans="1:11" s="21" customFormat="1" ht="26.25" customHeight="1" x14ac:dyDescent="0.25">
      <c r="A27" s="19" t="s">
        <v>28</v>
      </c>
      <c r="B27" s="20" t="s">
        <v>338</v>
      </c>
      <c r="C27" s="5">
        <v>0</v>
      </c>
      <c r="D27" s="5">
        <v>0</v>
      </c>
      <c r="E27" s="5">
        <v>0</v>
      </c>
      <c r="F27" s="5">
        <v>0</v>
      </c>
      <c r="G27" s="18">
        <v>0</v>
      </c>
      <c r="H27" s="18">
        <v>0</v>
      </c>
      <c r="I27" s="5">
        <v>0</v>
      </c>
    </row>
    <row r="28" spans="1:11" s="21" customFormat="1" ht="38.25" customHeight="1" x14ac:dyDescent="0.25">
      <c r="A28" s="19" t="s">
        <v>339</v>
      </c>
      <c r="B28" s="20" t="s">
        <v>340</v>
      </c>
      <c r="C28" s="5">
        <v>0</v>
      </c>
      <c r="D28" s="5">
        <v>0</v>
      </c>
      <c r="E28" s="5">
        <v>0</v>
      </c>
      <c r="F28" s="5">
        <v>0</v>
      </c>
      <c r="G28" s="18">
        <v>0</v>
      </c>
      <c r="H28" s="18">
        <v>0</v>
      </c>
      <c r="I28" s="5">
        <v>0</v>
      </c>
    </row>
    <row r="29" spans="1:11" s="21" customFormat="1" ht="49.5" customHeight="1" x14ac:dyDescent="0.25">
      <c r="A29" s="19" t="s">
        <v>2</v>
      </c>
      <c r="B29" s="20" t="s">
        <v>344</v>
      </c>
      <c r="C29" s="5">
        <v>0</v>
      </c>
      <c r="D29" s="5">
        <v>0</v>
      </c>
      <c r="E29" s="5">
        <v>0</v>
      </c>
      <c r="F29" s="5">
        <v>0</v>
      </c>
      <c r="G29" s="18">
        <v>0</v>
      </c>
      <c r="H29" s="18">
        <v>0</v>
      </c>
      <c r="I29" s="5">
        <v>0</v>
      </c>
    </row>
    <row r="30" spans="1:11" s="21" customFormat="1" ht="45.75" customHeight="1" x14ac:dyDescent="0.25">
      <c r="A30" s="19" t="s">
        <v>32</v>
      </c>
      <c r="B30" s="20" t="s">
        <v>332</v>
      </c>
      <c r="C30" s="5">
        <v>0</v>
      </c>
      <c r="D30" s="5">
        <v>0</v>
      </c>
      <c r="E30" s="5">
        <v>0</v>
      </c>
      <c r="F30" s="5">
        <v>0</v>
      </c>
      <c r="G30" s="18">
        <v>0</v>
      </c>
      <c r="H30" s="18">
        <v>0</v>
      </c>
      <c r="I30" s="5">
        <v>0</v>
      </c>
    </row>
    <row r="31" spans="1:11" s="21" customFormat="1" ht="51" customHeight="1" x14ac:dyDescent="0.25">
      <c r="A31" s="19" t="s">
        <v>69</v>
      </c>
      <c r="B31" s="20" t="s">
        <v>334</v>
      </c>
      <c r="C31" s="5">
        <v>0</v>
      </c>
      <c r="D31" s="5">
        <v>0</v>
      </c>
      <c r="E31" s="5">
        <v>0</v>
      </c>
      <c r="F31" s="5">
        <v>0</v>
      </c>
      <c r="G31" s="18">
        <v>0</v>
      </c>
      <c r="H31" s="18">
        <v>0</v>
      </c>
      <c r="I31" s="5">
        <v>0</v>
      </c>
    </row>
    <row r="32" spans="1:11" s="21" customFormat="1" ht="54.75" customHeight="1" x14ac:dyDescent="0.25">
      <c r="A32" s="19" t="s">
        <v>345</v>
      </c>
      <c r="B32" s="20" t="s">
        <v>336</v>
      </c>
      <c r="C32" s="5">
        <v>0</v>
      </c>
      <c r="D32" s="5">
        <v>0</v>
      </c>
      <c r="E32" s="5">
        <v>0</v>
      </c>
      <c r="F32" s="5">
        <v>0</v>
      </c>
      <c r="G32" s="18">
        <v>0</v>
      </c>
      <c r="H32" s="18">
        <v>0</v>
      </c>
      <c r="I32" s="5">
        <v>0</v>
      </c>
    </row>
    <row r="33" spans="1:9" s="21" customFormat="1" ht="51" customHeight="1" x14ac:dyDescent="0.25">
      <c r="A33" s="19" t="s">
        <v>3</v>
      </c>
      <c r="B33" s="20" t="s">
        <v>409</v>
      </c>
      <c r="C33" s="5">
        <v>0</v>
      </c>
      <c r="D33" s="5">
        <v>0</v>
      </c>
      <c r="E33" s="5">
        <v>0</v>
      </c>
      <c r="F33" s="5">
        <v>0</v>
      </c>
      <c r="G33" s="18">
        <v>0</v>
      </c>
      <c r="H33" s="18">
        <v>0</v>
      </c>
      <c r="I33" s="5">
        <v>0</v>
      </c>
    </row>
    <row r="34" spans="1:9" s="21" customFormat="1" ht="39" customHeight="1" x14ac:dyDescent="0.25">
      <c r="A34" s="19" t="s">
        <v>19</v>
      </c>
      <c r="B34" s="20" t="s">
        <v>410</v>
      </c>
      <c r="C34" s="5">
        <v>0</v>
      </c>
      <c r="D34" s="5">
        <v>0</v>
      </c>
      <c r="E34" s="5">
        <v>0</v>
      </c>
      <c r="F34" s="5">
        <v>0</v>
      </c>
      <c r="G34" s="18">
        <v>0</v>
      </c>
      <c r="H34" s="18">
        <v>0</v>
      </c>
      <c r="I34" s="5">
        <v>0</v>
      </c>
    </row>
    <row r="35" spans="1:9" s="21" customFormat="1" ht="32.25" customHeight="1" x14ac:dyDescent="0.25">
      <c r="A35" s="19" t="s">
        <v>20</v>
      </c>
      <c r="B35" s="20" t="s">
        <v>411</v>
      </c>
      <c r="C35" s="5">
        <v>0</v>
      </c>
      <c r="D35" s="5">
        <v>0</v>
      </c>
      <c r="E35" s="5">
        <v>0</v>
      </c>
      <c r="F35" s="5">
        <v>0</v>
      </c>
      <c r="G35" s="18">
        <v>0</v>
      </c>
      <c r="H35" s="18">
        <v>0</v>
      </c>
      <c r="I35" s="5">
        <v>0</v>
      </c>
    </row>
    <row r="36" spans="1:9" s="21" customFormat="1" ht="33" customHeight="1" x14ac:dyDescent="0.25">
      <c r="A36" s="19" t="s">
        <v>4</v>
      </c>
      <c r="B36" s="20" t="s">
        <v>346</v>
      </c>
      <c r="C36" s="5">
        <v>0</v>
      </c>
      <c r="D36" s="5">
        <v>0</v>
      </c>
      <c r="E36" s="5">
        <v>0</v>
      </c>
      <c r="F36" s="5">
        <v>0</v>
      </c>
      <c r="G36" s="18">
        <v>0</v>
      </c>
      <c r="H36" s="18">
        <v>0</v>
      </c>
      <c r="I36" s="5">
        <v>0</v>
      </c>
    </row>
    <row r="37" spans="1:9" s="21" customFormat="1" ht="26.25" customHeight="1" x14ac:dyDescent="0.25">
      <c r="A37" s="19" t="s">
        <v>5</v>
      </c>
      <c r="B37" s="20" t="s">
        <v>347</v>
      </c>
      <c r="C37" s="5">
        <f>C38</f>
        <v>18.576000000000001</v>
      </c>
      <c r="D37" s="5">
        <f>D38</f>
        <v>21.7736427</v>
      </c>
      <c r="E37" s="5">
        <f>E38</f>
        <v>37.79</v>
      </c>
      <c r="F37" s="5">
        <f>F38</f>
        <v>37.79</v>
      </c>
      <c r="G37" s="5">
        <f t="shared" ref="G37:H37" si="5">G38</f>
        <v>37.79</v>
      </c>
      <c r="H37" s="5">
        <f t="shared" si="5"/>
        <v>37.79</v>
      </c>
      <c r="I37" s="5">
        <f>SUM(D37:H37)</f>
        <v>172.93364269999998</v>
      </c>
    </row>
    <row r="38" spans="1:9" s="21" customFormat="1" ht="26.25" customHeight="1" x14ac:dyDescent="0.25">
      <c r="A38" s="19" t="s">
        <v>6</v>
      </c>
      <c r="B38" s="20" t="s">
        <v>412</v>
      </c>
      <c r="C38" s="5">
        <v>18.576000000000001</v>
      </c>
      <c r="D38" s="5">
        <f>D44</f>
        <v>21.7736427</v>
      </c>
      <c r="E38" s="5">
        <v>37.79</v>
      </c>
      <c r="F38" s="5">
        <v>37.79</v>
      </c>
      <c r="G38" s="5">
        <v>37.79</v>
      </c>
      <c r="H38" s="5">
        <v>37.79</v>
      </c>
      <c r="I38" s="5">
        <f>SUM(D38:H38)</f>
        <v>172.93364269999998</v>
      </c>
    </row>
    <row r="39" spans="1:9" s="21" customFormat="1" ht="42.75" customHeight="1" x14ac:dyDescent="0.25">
      <c r="A39" s="19" t="s">
        <v>21</v>
      </c>
      <c r="B39" s="20" t="s">
        <v>348</v>
      </c>
      <c r="C39" s="5">
        <v>0</v>
      </c>
      <c r="D39" s="5">
        <v>0</v>
      </c>
      <c r="E39" s="5">
        <v>0</v>
      </c>
      <c r="F39" s="5">
        <v>0</v>
      </c>
      <c r="G39" s="18">
        <v>0</v>
      </c>
      <c r="H39" s="18">
        <v>0</v>
      </c>
      <c r="I39" s="5">
        <v>0</v>
      </c>
    </row>
    <row r="40" spans="1:9" s="21" customFormat="1" ht="45" customHeight="1" x14ac:dyDescent="0.25">
      <c r="A40" s="19" t="s">
        <v>349</v>
      </c>
      <c r="B40" s="20" t="s">
        <v>332</v>
      </c>
      <c r="C40" s="5">
        <v>0</v>
      </c>
      <c r="D40" s="5">
        <v>0</v>
      </c>
      <c r="E40" s="5">
        <v>0</v>
      </c>
      <c r="F40" s="5">
        <v>0</v>
      </c>
      <c r="G40" s="18">
        <v>0</v>
      </c>
      <c r="H40" s="18">
        <v>0</v>
      </c>
      <c r="I40" s="5">
        <v>0</v>
      </c>
    </row>
    <row r="41" spans="1:9" s="21" customFormat="1" ht="51" customHeight="1" x14ac:dyDescent="0.25">
      <c r="A41" s="19" t="s">
        <v>350</v>
      </c>
      <c r="B41" s="20" t="s">
        <v>334</v>
      </c>
      <c r="C41" s="5">
        <v>0</v>
      </c>
      <c r="D41" s="5">
        <v>0</v>
      </c>
      <c r="E41" s="5">
        <v>0</v>
      </c>
      <c r="F41" s="5">
        <v>0</v>
      </c>
      <c r="G41" s="18">
        <v>0</v>
      </c>
      <c r="H41" s="18">
        <v>0</v>
      </c>
      <c r="I41" s="5">
        <v>0</v>
      </c>
    </row>
    <row r="42" spans="1:9" s="21" customFormat="1" ht="51" customHeight="1" x14ac:dyDescent="0.25">
      <c r="A42" s="19" t="s">
        <v>351</v>
      </c>
      <c r="B42" s="20" t="s">
        <v>336</v>
      </c>
      <c r="C42" s="5">
        <v>0</v>
      </c>
      <c r="D42" s="5">
        <v>0</v>
      </c>
      <c r="E42" s="5">
        <v>0</v>
      </c>
      <c r="F42" s="5">
        <v>0</v>
      </c>
      <c r="G42" s="18">
        <v>0</v>
      </c>
      <c r="H42" s="18">
        <v>0</v>
      </c>
      <c r="I42" s="5">
        <v>0</v>
      </c>
    </row>
    <row r="43" spans="1:9" s="21" customFormat="1" ht="33" customHeight="1" x14ac:dyDescent="0.25">
      <c r="A43" s="19" t="s">
        <v>22</v>
      </c>
      <c r="B43" s="20" t="s">
        <v>352</v>
      </c>
      <c r="C43" s="5">
        <v>0</v>
      </c>
      <c r="D43" s="5">
        <v>0</v>
      </c>
      <c r="E43" s="5">
        <v>0</v>
      </c>
      <c r="F43" s="5">
        <v>0</v>
      </c>
      <c r="G43" s="18">
        <v>0</v>
      </c>
      <c r="H43" s="18">
        <v>0</v>
      </c>
      <c r="I43" s="5">
        <v>0</v>
      </c>
    </row>
    <row r="44" spans="1:9" s="21" customFormat="1" ht="30.75" customHeight="1" x14ac:dyDescent="0.25">
      <c r="A44" s="19" t="s">
        <v>353</v>
      </c>
      <c r="B44" s="20" t="s">
        <v>354</v>
      </c>
      <c r="C44" s="5">
        <v>18.579999999999998</v>
      </c>
      <c r="D44" s="5">
        <f>21773642.7/1000000</f>
        <v>21.7736427</v>
      </c>
      <c r="E44" s="5">
        <v>37.79</v>
      </c>
      <c r="F44" s="5">
        <v>37.79</v>
      </c>
      <c r="G44" s="5">
        <v>37.79</v>
      </c>
      <c r="H44" s="5">
        <v>37.79</v>
      </c>
      <c r="I44" s="5">
        <f>SUM(D44:H44)</f>
        <v>172.93364269999998</v>
      </c>
    </row>
    <row r="45" spans="1:9" s="21" customFormat="1" ht="31.5" customHeight="1" x14ac:dyDescent="0.25">
      <c r="A45" s="19" t="s">
        <v>355</v>
      </c>
      <c r="B45" s="20" t="s">
        <v>356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1:9" s="21" customFormat="1" ht="26.25" customHeight="1" x14ac:dyDescent="0.25">
      <c r="A46" s="19" t="s">
        <v>357</v>
      </c>
      <c r="B46" s="20" t="s">
        <v>358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9" s="21" customFormat="1" ht="26.25" customHeight="1" x14ac:dyDescent="0.25">
      <c r="A47" s="19" t="s">
        <v>359</v>
      </c>
      <c r="B47" s="20" t="s">
        <v>341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9" s="21" customFormat="1" ht="33" customHeight="1" x14ac:dyDescent="0.25">
      <c r="A48" s="19" t="s">
        <v>360</v>
      </c>
      <c r="B48" s="20" t="s">
        <v>361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</row>
    <row r="49" spans="1:9" s="21" customFormat="1" ht="23.25" customHeight="1" x14ac:dyDescent="0.25">
      <c r="A49" s="19" t="s">
        <v>362</v>
      </c>
      <c r="B49" s="20" t="s">
        <v>342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</row>
    <row r="50" spans="1:9" s="21" customFormat="1" ht="25.5" customHeight="1" x14ac:dyDescent="0.25">
      <c r="A50" s="19" t="s">
        <v>363</v>
      </c>
      <c r="B50" s="20" t="s">
        <v>343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1:9" s="21" customFormat="1" ht="23.25" customHeight="1" x14ac:dyDescent="0.25">
      <c r="A51" s="19" t="s">
        <v>7</v>
      </c>
      <c r="B51" s="20" t="s">
        <v>364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1:9" s="21" customFormat="1" ht="44.25" customHeight="1" x14ac:dyDescent="0.25">
      <c r="A52" s="19" t="s">
        <v>8</v>
      </c>
      <c r="B52" s="20" t="s">
        <v>365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9" s="21" customFormat="1" ht="29.25" customHeight="1" x14ac:dyDescent="0.25">
      <c r="A53" s="19" t="s">
        <v>24</v>
      </c>
      <c r="B53" s="20" t="s">
        <v>348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1:9" s="21" customFormat="1" ht="42" customHeight="1" x14ac:dyDescent="0.25">
      <c r="A54" s="19" t="s">
        <v>366</v>
      </c>
      <c r="B54" s="20" t="s">
        <v>332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1:9" s="21" customFormat="1" ht="44.25" customHeight="1" x14ac:dyDescent="0.25">
      <c r="A55" s="19" t="s">
        <v>367</v>
      </c>
      <c r="B55" s="20" t="s">
        <v>334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1:9" s="21" customFormat="1" ht="51.75" customHeight="1" x14ac:dyDescent="0.25">
      <c r="A56" s="19" t="s">
        <v>367</v>
      </c>
      <c r="B56" s="20" t="s">
        <v>336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s="21" customFormat="1" ht="39" customHeight="1" x14ac:dyDescent="0.25">
      <c r="A57" s="19" t="s">
        <v>25</v>
      </c>
      <c r="B57" s="20" t="s">
        <v>352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 s="21" customFormat="1" ht="26.25" customHeight="1" x14ac:dyDescent="0.25">
      <c r="A58" s="19" t="s">
        <v>26</v>
      </c>
      <c r="B58" s="20" t="s">
        <v>354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1:9" s="21" customFormat="1" ht="26.25" customHeight="1" x14ac:dyDescent="0.25">
      <c r="A59" s="19" t="s">
        <v>87</v>
      </c>
      <c r="B59" s="20" t="s">
        <v>356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1:9" s="21" customFormat="1" ht="26.25" customHeight="1" x14ac:dyDescent="0.25">
      <c r="A60" s="19" t="s">
        <v>88</v>
      </c>
      <c r="B60" s="20" t="s">
        <v>358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s="21" customFormat="1" ht="26.25" customHeight="1" x14ac:dyDescent="0.25">
      <c r="A61" s="19" t="s">
        <v>89</v>
      </c>
      <c r="B61" s="20" t="s">
        <v>341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2" spans="1:9" s="21" customFormat="1" ht="39" customHeight="1" x14ac:dyDescent="0.25">
      <c r="A62" s="19" t="s">
        <v>90</v>
      </c>
      <c r="B62" s="20" t="s">
        <v>361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 s="21" customFormat="1" ht="26.25" customHeight="1" x14ac:dyDescent="0.25">
      <c r="A63" s="19" t="s">
        <v>368</v>
      </c>
      <c r="B63" s="20" t="s">
        <v>342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9" s="21" customFormat="1" ht="41.25" customHeight="1" x14ac:dyDescent="0.25">
      <c r="A64" s="19" t="s">
        <v>369</v>
      </c>
      <c r="B64" s="20" t="s">
        <v>343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</row>
    <row r="65" spans="1:9" s="21" customFormat="1" ht="43.5" customHeight="1" x14ac:dyDescent="0.25">
      <c r="A65" s="19" t="s">
        <v>9</v>
      </c>
      <c r="B65" s="20" t="s">
        <v>370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1:9" s="21" customFormat="1" ht="30.75" customHeight="1" x14ac:dyDescent="0.25">
      <c r="A66" s="19" t="s">
        <v>36</v>
      </c>
      <c r="B66" s="20" t="s">
        <v>371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1:9" s="21" customFormat="1" ht="26.25" customHeight="1" x14ac:dyDescent="0.25">
      <c r="A67" s="19" t="s">
        <v>372</v>
      </c>
      <c r="B67" s="20" t="s">
        <v>373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</row>
    <row r="68" spans="1:9" s="21" customFormat="1" ht="26.25" customHeight="1" x14ac:dyDescent="0.25">
      <c r="A68" s="19" t="s">
        <v>374</v>
      </c>
      <c r="B68" s="20" t="s">
        <v>375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</row>
    <row r="69" spans="1:9" s="21" customFormat="1" ht="26.25" customHeight="1" x14ac:dyDescent="0.25">
      <c r="A69" s="19" t="s">
        <v>376</v>
      </c>
      <c r="B69" s="20" t="s">
        <v>377</v>
      </c>
      <c r="C69" s="5">
        <f>C73</f>
        <v>0</v>
      </c>
      <c r="D69" s="5">
        <f>D70+D71+D72+D73+D74+D79+D80</f>
        <v>0</v>
      </c>
      <c r="E69" s="5">
        <f>E70+E71+E72+E73+E74+E79+E80</f>
        <v>0</v>
      </c>
      <c r="F69" s="5">
        <v>0</v>
      </c>
      <c r="G69" s="5">
        <v>0</v>
      </c>
      <c r="H69" s="5">
        <v>0</v>
      </c>
      <c r="I69" s="5">
        <f>I70+I71+I72+I73+I74+I79+I80</f>
        <v>0</v>
      </c>
    </row>
    <row r="70" spans="1:9" s="21" customFormat="1" ht="26.25" customHeight="1" x14ac:dyDescent="0.25">
      <c r="A70" s="19" t="s">
        <v>378</v>
      </c>
      <c r="B70" s="20" t="s">
        <v>379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</row>
    <row r="71" spans="1:9" s="21" customFormat="1" ht="26.25" customHeight="1" x14ac:dyDescent="0.25">
      <c r="A71" s="19" t="s">
        <v>380</v>
      </c>
      <c r="B71" s="20" t="s">
        <v>381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</row>
    <row r="72" spans="1:9" s="21" customFormat="1" ht="24" customHeight="1" x14ac:dyDescent="0.25">
      <c r="A72" s="19" t="s">
        <v>382</v>
      </c>
      <c r="B72" s="20" t="s">
        <v>383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</row>
    <row r="73" spans="1:9" s="21" customFormat="1" ht="26.25" customHeight="1" x14ac:dyDescent="0.25">
      <c r="A73" s="19" t="s">
        <v>384</v>
      </c>
      <c r="B73" s="20" t="s">
        <v>385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</row>
    <row r="74" spans="1:9" s="21" customFormat="1" ht="26.25" customHeight="1" x14ac:dyDescent="0.25">
      <c r="A74" s="19" t="s">
        <v>386</v>
      </c>
      <c r="B74" s="20" t="s">
        <v>387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</row>
    <row r="75" spans="1:9" s="21" customFormat="1" ht="26.25" customHeight="1" x14ac:dyDescent="0.25">
      <c r="A75" s="19" t="s">
        <v>388</v>
      </c>
      <c r="B75" s="20" t="s">
        <v>389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</row>
    <row r="76" spans="1:9" s="21" customFormat="1" ht="36.75" customHeight="1" x14ac:dyDescent="0.25">
      <c r="A76" s="19" t="s">
        <v>390</v>
      </c>
      <c r="B76" s="20" t="s">
        <v>391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</row>
    <row r="77" spans="1:9" s="21" customFormat="1" ht="36" customHeight="1" x14ac:dyDescent="0.25">
      <c r="A77" s="19" t="s">
        <v>392</v>
      </c>
      <c r="B77" s="20" t="s">
        <v>393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</row>
    <row r="78" spans="1:9" s="21" customFormat="1" ht="48.75" customHeight="1" x14ac:dyDescent="0.25">
      <c r="A78" s="19" t="s">
        <v>394</v>
      </c>
      <c r="B78" s="20" t="s">
        <v>395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</row>
    <row r="79" spans="1:9" s="21" customFormat="1" ht="26.25" customHeight="1" x14ac:dyDescent="0.25">
      <c r="A79" s="19" t="s">
        <v>396</v>
      </c>
      <c r="B79" s="20" t="s">
        <v>397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</row>
    <row r="80" spans="1:9" s="21" customFormat="1" ht="37.5" customHeight="1" x14ac:dyDescent="0.25">
      <c r="A80" s="19" t="s">
        <v>398</v>
      </c>
      <c r="B80" s="20" t="s">
        <v>399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</row>
    <row r="81" spans="1:9" s="257" customFormat="1" ht="12" customHeight="1" x14ac:dyDescent="0.2">
      <c r="A81" s="256" t="s">
        <v>417</v>
      </c>
      <c r="B81" s="256"/>
      <c r="C81" s="256"/>
      <c r="D81" s="256"/>
      <c r="E81" s="256"/>
      <c r="F81" s="256"/>
      <c r="G81" s="256"/>
      <c r="H81" s="256"/>
      <c r="I81" s="256"/>
    </row>
    <row r="82" spans="1:9" s="257" customFormat="1" ht="12" customHeight="1" x14ac:dyDescent="0.2">
      <c r="A82" s="256" t="s">
        <v>401</v>
      </c>
      <c r="B82" s="256"/>
      <c r="C82" s="256"/>
      <c r="D82" s="256"/>
      <c r="E82" s="256"/>
      <c r="F82" s="256"/>
      <c r="G82" s="256"/>
      <c r="H82" s="256"/>
      <c r="I82" s="256"/>
    </row>
    <row r="83" spans="1:9" s="257" customFormat="1" ht="24" customHeight="1" x14ac:dyDescent="0.2">
      <c r="A83" s="322" t="s">
        <v>402</v>
      </c>
      <c r="B83" s="322"/>
      <c r="C83" s="322"/>
      <c r="D83" s="322"/>
      <c r="E83" s="322"/>
      <c r="F83" s="322"/>
      <c r="G83" s="322"/>
      <c r="H83" s="322"/>
      <c r="I83" s="322"/>
    </row>
    <row r="84" spans="1:9" s="257" customFormat="1" ht="12" customHeight="1" x14ac:dyDescent="0.2">
      <c r="A84" s="256" t="s">
        <v>403</v>
      </c>
      <c r="B84" s="256"/>
      <c r="C84" s="256"/>
      <c r="D84" s="256"/>
      <c r="E84" s="256"/>
      <c r="F84" s="256"/>
      <c r="G84" s="256"/>
      <c r="H84" s="256"/>
      <c r="I84" s="256"/>
    </row>
    <row r="85" spans="1:9" s="257" customFormat="1" ht="23.25" customHeight="1" x14ac:dyDescent="0.2">
      <c r="A85" s="322" t="s">
        <v>404</v>
      </c>
      <c r="B85" s="322"/>
      <c r="C85" s="322"/>
      <c r="D85" s="322"/>
      <c r="E85" s="322"/>
      <c r="F85" s="322"/>
      <c r="G85" s="322"/>
      <c r="H85" s="322"/>
      <c r="I85" s="322"/>
    </row>
    <row r="86" spans="1:9" s="257" customFormat="1" ht="12" customHeight="1" x14ac:dyDescent="0.2">
      <c r="A86" s="256" t="s">
        <v>405</v>
      </c>
      <c r="B86" s="256"/>
      <c r="C86" s="256"/>
      <c r="D86" s="256"/>
      <c r="E86" s="256"/>
      <c r="F86" s="256"/>
      <c r="G86" s="256"/>
      <c r="H86" s="256"/>
      <c r="I86" s="256"/>
    </row>
    <row r="87" spans="1:9" s="257" customFormat="1" ht="12" customHeight="1" x14ac:dyDescent="0.2">
      <c r="A87" s="256" t="s">
        <v>406</v>
      </c>
      <c r="B87" s="256"/>
      <c r="C87" s="256"/>
      <c r="D87" s="256"/>
      <c r="E87" s="256"/>
      <c r="F87" s="256"/>
      <c r="G87" s="256"/>
      <c r="H87" s="256"/>
      <c r="I87" s="256"/>
    </row>
    <row r="88" spans="1:9" s="257" customFormat="1" ht="12" customHeight="1" x14ac:dyDescent="0.2">
      <c r="A88" s="256" t="s">
        <v>407</v>
      </c>
      <c r="B88" s="256"/>
      <c r="C88" s="256"/>
      <c r="D88" s="256"/>
      <c r="E88" s="256"/>
      <c r="F88" s="256"/>
      <c r="G88" s="256"/>
      <c r="H88" s="256"/>
      <c r="I88" s="256"/>
    </row>
    <row r="89" spans="1:9" s="257" customFormat="1" ht="12" customHeight="1" x14ac:dyDescent="0.2">
      <c r="A89" s="256" t="s">
        <v>408</v>
      </c>
      <c r="B89" s="256"/>
      <c r="C89" s="256"/>
      <c r="D89" s="256"/>
      <c r="E89" s="256"/>
      <c r="F89" s="256"/>
      <c r="G89" s="256"/>
      <c r="H89" s="256"/>
      <c r="I89" s="256"/>
    </row>
    <row r="90" spans="1:9" s="21" customFormat="1" ht="26.25" customHeight="1" x14ac:dyDescent="0.3">
      <c r="A90" s="258"/>
      <c r="B90" s="258"/>
      <c r="C90" s="258"/>
      <c r="D90" s="258"/>
      <c r="E90" s="258"/>
      <c r="F90" s="258"/>
      <c r="G90" s="258"/>
      <c r="H90" s="258"/>
      <c r="I90" s="258"/>
    </row>
    <row r="91" spans="1:9" s="259" customFormat="1" x14ac:dyDescent="0.25">
      <c r="A91" s="16"/>
      <c r="B91" s="16"/>
      <c r="C91" s="16"/>
      <c r="D91" s="16"/>
      <c r="E91" s="16"/>
      <c r="F91" s="16"/>
      <c r="G91" s="16"/>
      <c r="H91" s="16"/>
      <c r="I91" s="16"/>
    </row>
    <row r="92" spans="1:9" s="259" customFormat="1" ht="9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</row>
    <row r="93" spans="1:9" s="259" customFormat="1" ht="9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</row>
    <row r="94" spans="1:9" s="259" customFormat="1" ht="9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</row>
    <row r="95" spans="1:9" s="259" customFormat="1" ht="9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</row>
    <row r="96" spans="1:9" s="259" customFormat="1" ht="9" customHeight="1" x14ac:dyDescent="0.25">
      <c r="A96" s="16"/>
      <c r="B96" s="16" t="s">
        <v>515</v>
      </c>
      <c r="C96" s="16"/>
      <c r="D96" s="16"/>
      <c r="E96" s="16"/>
      <c r="F96" s="16"/>
      <c r="G96" s="16"/>
      <c r="H96" s="16"/>
      <c r="I96" s="16"/>
    </row>
    <row r="97" spans="1:9" s="259" customFormat="1" x14ac:dyDescent="0.25">
      <c r="A97" s="16"/>
      <c r="B97" s="16"/>
      <c r="C97" s="16"/>
      <c r="D97" s="16"/>
      <c r="E97" s="16"/>
      <c r="F97" s="16"/>
      <c r="G97" s="16"/>
      <c r="H97" s="16"/>
      <c r="I97" s="16"/>
    </row>
    <row r="98" spans="1:9" s="259" customFormat="1" x14ac:dyDescent="0.25">
      <c r="A98" s="16"/>
      <c r="B98" s="16"/>
      <c r="C98" s="16"/>
      <c r="D98" s="16"/>
      <c r="E98" s="16"/>
      <c r="F98" s="16"/>
      <c r="G98" s="16"/>
      <c r="H98" s="16"/>
      <c r="I98" s="16"/>
    </row>
    <row r="99" spans="1:9" s="259" customFormat="1" x14ac:dyDescent="0.25">
      <c r="A99" s="16"/>
      <c r="B99" s="16"/>
      <c r="C99" s="16"/>
      <c r="D99" s="16"/>
      <c r="E99" s="16"/>
      <c r="F99" s="16"/>
      <c r="G99" s="16"/>
      <c r="H99" s="16"/>
      <c r="I99" s="16"/>
    </row>
  </sheetData>
  <customSheetViews>
    <customSheetView guid="{FC68BDD2-F512-4524-8E29-BBFD503F0B23}" fitToPage="1" topLeftCell="A6">
      <selection activeCell="B18" sqref="B18"/>
      <pageMargins left="0.70866141732283461" right="0.70866141732283461" top="0.74803149606299213" bottom="0.74803149606299213" header="0.31496062992125984" footer="0.31496062992125984"/>
      <pageSetup paperSize="9" scale="27" orientation="portrait" r:id="rId1"/>
    </customSheetView>
  </customSheetViews>
  <mergeCells count="12">
    <mergeCell ref="A85:I85"/>
    <mergeCell ref="A83:I83"/>
    <mergeCell ref="A6:I6"/>
    <mergeCell ref="A5:I5"/>
    <mergeCell ref="B15:B16"/>
    <mergeCell ref="A15:A16"/>
    <mergeCell ref="A7:I7"/>
    <mergeCell ref="A10:I10"/>
    <mergeCell ref="A9:I9"/>
    <mergeCell ref="A12:I12"/>
    <mergeCell ref="A8:I8"/>
    <mergeCell ref="A11:I11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scale="27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1" sqref="K41"/>
    </sheetView>
  </sheetViews>
  <sheetFormatPr defaultRowHeight="15" x14ac:dyDescent="0.25"/>
  <sheetData/>
  <customSheetViews>
    <customSheetView guid="{FC68BDD2-F512-4524-8E29-BBFD503F0B23}" state="hidden">
      <selection activeCell="K41" sqref="K4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3.1._2025+</vt:lpstr>
      <vt:lpstr>3.2._2026+</vt:lpstr>
      <vt:lpstr>3.3._2027+</vt:lpstr>
      <vt:lpstr>3.3._2028+</vt:lpstr>
      <vt:lpstr>3.3._2029+</vt:lpstr>
      <vt:lpstr>4</vt:lpstr>
      <vt:lpstr>6</vt:lpstr>
      <vt:lpstr>7</vt:lpstr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И. Лебедева</dc:creator>
  <cp:lastModifiedBy>Лера</cp:lastModifiedBy>
  <cp:lastPrinted>2025-04-30T12:02:57Z</cp:lastPrinted>
  <dcterms:created xsi:type="dcterms:W3CDTF">2015-03-28T08:56:03Z</dcterms:created>
  <dcterms:modified xsi:type="dcterms:W3CDTF">2025-04-30T12:50:24Z</dcterms:modified>
</cp:coreProperties>
</file>