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0" windowWidth="28290" windowHeight="15600" tabRatio="850" activeTab="1"/>
  </bookViews>
  <sheets>
    <sheet name="1" sheetId="43" r:id="rId1"/>
    <sheet name="2" sheetId="44" r:id="rId2"/>
    <sheet name="3.1._2025+" sheetId="56" r:id="rId3"/>
    <sheet name="3.2._2026+" sheetId="57" r:id="rId4"/>
    <sheet name="3.3._2027+" sheetId="58" r:id="rId5"/>
    <sheet name="4" sheetId="47" r:id="rId6"/>
    <sheet name="_5_2024" sheetId="50" r:id="rId7"/>
    <sheet name="5_2027" sheetId="55" r:id="rId8"/>
    <sheet name="6" sheetId="49" r:id="rId9"/>
    <sheet name="7" sheetId="48" r:id="rId10"/>
    <sheet name="8" sheetId="51" r:id="rId11"/>
  </sheets>
  <calcPr calcId="145621"/>
</workbook>
</file>

<file path=xl/calcChain.xml><?xml version="1.0" encoding="utf-8"?>
<calcChain xmlns="http://schemas.openxmlformats.org/spreadsheetml/2006/main">
  <c r="T48" i="43" l="1"/>
  <c r="J48" i="43"/>
  <c r="K48" i="43"/>
  <c r="L48" i="43"/>
  <c r="M48" i="43"/>
  <c r="I48" i="43"/>
  <c r="F48" i="43"/>
  <c r="G48" i="43"/>
  <c r="N48" i="43"/>
  <c r="O48" i="43"/>
  <c r="P48" i="43"/>
  <c r="Q48" i="43"/>
  <c r="R48" i="43"/>
  <c r="S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AH48" i="43"/>
  <c r="D15" i="48"/>
  <c r="E15" i="48"/>
  <c r="F15" i="48"/>
  <c r="G15" i="48"/>
  <c r="H15" i="48"/>
  <c r="I15" i="48"/>
  <c r="J15" i="48"/>
  <c r="K15" i="48"/>
  <c r="L15" i="48"/>
  <c r="M15" i="48"/>
  <c r="N15" i="48"/>
  <c r="O15" i="48"/>
  <c r="P15" i="48"/>
  <c r="Q15" i="48"/>
  <c r="R15" i="48"/>
  <c r="S15" i="48"/>
  <c r="T15" i="48"/>
  <c r="U15" i="48"/>
  <c r="V15" i="48"/>
  <c r="W15" i="48"/>
  <c r="X15" i="48"/>
  <c r="Y15" i="48"/>
  <c r="Z15" i="48"/>
  <c r="AA15" i="48"/>
  <c r="AB15" i="48"/>
  <c r="AC15" i="48"/>
  <c r="AD15" i="48"/>
  <c r="AE15" i="48"/>
  <c r="AF15" i="48"/>
  <c r="AG15" i="48"/>
  <c r="AH15" i="48"/>
  <c r="AI15" i="48"/>
  <c r="AJ15" i="48"/>
  <c r="AK15" i="48"/>
  <c r="AL15" i="48"/>
  <c r="AM15" i="48"/>
  <c r="AN15" i="48"/>
  <c r="AO15" i="48"/>
  <c r="AP15" i="48"/>
  <c r="AQ15" i="48"/>
  <c r="AR15" i="48"/>
  <c r="AS15" i="48"/>
  <c r="AT15" i="48"/>
  <c r="AU15" i="48"/>
  <c r="AV15" i="48"/>
  <c r="AW15" i="48"/>
  <c r="AX15" i="48"/>
  <c r="AY15" i="48"/>
  <c r="AZ15" i="48"/>
  <c r="BA15" i="48"/>
  <c r="BB15" i="48"/>
  <c r="BC15" i="48"/>
  <c r="BD15" i="48"/>
  <c r="BE15" i="48"/>
  <c r="E20" i="48"/>
  <c r="F20" i="48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T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AH20" i="48"/>
  <c r="AI20" i="48"/>
  <c r="AJ20" i="48"/>
  <c r="AK20" i="48"/>
  <c r="AL20" i="48"/>
  <c r="AM20" i="48"/>
  <c r="AN20" i="48"/>
  <c r="AO20" i="48"/>
  <c r="AP20" i="48"/>
  <c r="AQ20" i="48"/>
  <c r="AR20" i="48"/>
  <c r="AS20" i="48"/>
  <c r="AT20" i="48"/>
  <c r="AU20" i="48"/>
  <c r="AV20" i="48"/>
  <c r="AW20" i="48"/>
  <c r="AX20" i="48"/>
  <c r="AY20" i="48"/>
  <c r="AZ20" i="48"/>
  <c r="BA20" i="48"/>
  <c r="BB20" i="48"/>
  <c r="BC20" i="48"/>
  <c r="BD20" i="48"/>
  <c r="BE20" i="48"/>
  <c r="D20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AH21" i="48"/>
  <c r="AI21" i="48"/>
  <c r="AJ21" i="48"/>
  <c r="AK21" i="48"/>
  <c r="AL21" i="48"/>
  <c r="AM21" i="48"/>
  <c r="AN21" i="48"/>
  <c r="AO21" i="48"/>
  <c r="AP21" i="48"/>
  <c r="AQ21" i="48"/>
  <c r="AR21" i="48"/>
  <c r="AS21" i="48"/>
  <c r="AT21" i="48"/>
  <c r="AU21" i="48"/>
  <c r="AV21" i="48"/>
  <c r="AW21" i="48"/>
  <c r="AX21" i="48"/>
  <c r="AY21" i="48"/>
  <c r="AZ21" i="48"/>
  <c r="BA21" i="48"/>
  <c r="BB21" i="48"/>
  <c r="BC21" i="48"/>
  <c r="BD21" i="48"/>
  <c r="BE21" i="48"/>
  <c r="E17" i="48"/>
  <c r="F17" i="48"/>
  <c r="G17" i="48"/>
  <c r="H17" i="48"/>
  <c r="I17" i="48"/>
  <c r="J17" i="48"/>
  <c r="K17" i="48"/>
  <c r="L17" i="48"/>
  <c r="M17" i="48"/>
  <c r="N17" i="48"/>
  <c r="O17" i="48"/>
  <c r="P17" i="48"/>
  <c r="Q17" i="48"/>
  <c r="R17" i="48"/>
  <c r="S17" i="48"/>
  <c r="T17" i="48"/>
  <c r="U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AH17" i="48"/>
  <c r="AI17" i="48"/>
  <c r="AJ17" i="48"/>
  <c r="AK17" i="48"/>
  <c r="AL17" i="48"/>
  <c r="AM17" i="48"/>
  <c r="AN17" i="48"/>
  <c r="AO17" i="48"/>
  <c r="AP17" i="48"/>
  <c r="AQ17" i="48"/>
  <c r="AR17" i="48"/>
  <c r="AS17" i="48"/>
  <c r="AT17" i="48"/>
  <c r="AU17" i="48"/>
  <c r="AV17" i="48"/>
  <c r="AW17" i="48"/>
  <c r="AX17" i="48"/>
  <c r="AY17" i="48"/>
  <c r="AZ17" i="48"/>
  <c r="BA17" i="48"/>
  <c r="BB17" i="48"/>
  <c r="BC17" i="48"/>
  <c r="BD17" i="48"/>
  <c r="BE17" i="48"/>
  <c r="D17" i="48"/>
  <c r="E22" i="48"/>
  <c r="F22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T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AH22" i="48"/>
  <c r="AI22" i="48"/>
  <c r="AJ22" i="48"/>
  <c r="AK22" i="48"/>
  <c r="AL22" i="48"/>
  <c r="AM22" i="48"/>
  <c r="AN22" i="48"/>
  <c r="AO22" i="48"/>
  <c r="AP22" i="48"/>
  <c r="AQ22" i="48"/>
  <c r="AR22" i="48"/>
  <c r="AS22" i="48"/>
  <c r="AT22" i="48"/>
  <c r="AU22" i="48"/>
  <c r="AV22" i="48"/>
  <c r="AW22" i="48"/>
  <c r="AX22" i="48"/>
  <c r="AY22" i="48"/>
  <c r="AZ22" i="48"/>
  <c r="BA22" i="48"/>
  <c r="BB22" i="48"/>
  <c r="BC22" i="48"/>
  <c r="BD22" i="48"/>
  <c r="BE22" i="48"/>
  <c r="D22" i="48"/>
  <c r="D84" i="48"/>
  <c r="E84" i="48"/>
  <c r="F84" i="48"/>
  <c r="G84" i="48"/>
  <c r="H84" i="48"/>
  <c r="I84" i="48"/>
  <c r="J84" i="48"/>
  <c r="K84" i="48"/>
  <c r="L84" i="48"/>
  <c r="M84" i="48"/>
  <c r="N84" i="48"/>
  <c r="O84" i="48"/>
  <c r="P84" i="48"/>
  <c r="Q84" i="48"/>
  <c r="R84" i="48"/>
  <c r="S84" i="48"/>
  <c r="T84" i="48"/>
  <c r="U84" i="48"/>
  <c r="V84" i="48"/>
  <c r="W84" i="48"/>
  <c r="X84" i="48"/>
  <c r="Y84" i="48"/>
  <c r="Z84" i="48"/>
  <c r="AA84" i="48"/>
  <c r="AB84" i="48"/>
  <c r="AC84" i="48"/>
  <c r="AD84" i="48"/>
  <c r="AE84" i="48"/>
  <c r="AF84" i="48"/>
  <c r="AG84" i="48"/>
  <c r="AH84" i="48"/>
  <c r="AI84" i="48"/>
  <c r="AJ84" i="48"/>
  <c r="AK84" i="48"/>
  <c r="AL84" i="48"/>
  <c r="AM84" i="48"/>
  <c r="AN84" i="48"/>
  <c r="AO84" i="48"/>
  <c r="AP84" i="48"/>
  <c r="AQ84" i="48"/>
  <c r="AR84" i="48"/>
  <c r="AS84" i="48"/>
  <c r="AT84" i="48"/>
  <c r="AU84" i="48"/>
  <c r="AV84" i="48"/>
  <c r="AW84" i="48"/>
  <c r="AX84" i="48"/>
  <c r="AY84" i="48"/>
  <c r="AZ84" i="48"/>
  <c r="BA84" i="48"/>
  <c r="BB84" i="48"/>
  <c r="BC84" i="48"/>
  <c r="BD84" i="48"/>
  <c r="BE84" i="48"/>
  <c r="D81" i="48"/>
  <c r="E81" i="48"/>
  <c r="F81" i="48"/>
  <c r="G81" i="48"/>
  <c r="H81" i="48"/>
  <c r="I81" i="48"/>
  <c r="J81" i="48"/>
  <c r="K81" i="48"/>
  <c r="L81" i="48"/>
  <c r="M81" i="48"/>
  <c r="N81" i="48"/>
  <c r="O81" i="48"/>
  <c r="P81" i="48"/>
  <c r="Q81" i="48"/>
  <c r="R81" i="48"/>
  <c r="S81" i="48"/>
  <c r="T81" i="48"/>
  <c r="U81" i="48"/>
  <c r="V81" i="48"/>
  <c r="W81" i="48"/>
  <c r="X81" i="48"/>
  <c r="Y81" i="48"/>
  <c r="Z81" i="48"/>
  <c r="AA81" i="48"/>
  <c r="AB81" i="48"/>
  <c r="AC81" i="48"/>
  <c r="AD81" i="48"/>
  <c r="AE81" i="48"/>
  <c r="AF81" i="48"/>
  <c r="AG81" i="48"/>
  <c r="AH81" i="48"/>
  <c r="AI81" i="48"/>
  <c r="AJ81" i="48"/>
  <c r="AK81" i="48"/>
  <c r="AL81" i="48"/>
  <c r="AM81" i="48"/>
  <c r="AN81" i="48"/>
  <c r="AO81" i="48"/>
  <c r="AP81" i="48"/>
  <c r="AQ81" i="48"/>
  <c r="AR81" i="48"/>
  <c r="AS81" i="48"/>
  <c r="AT81" i="48"/>
  <c r="AU81" i="48"/>
  <c r="AV81" i="48"/>
  <c r="AW81" i="48"/>
  <c r="AX81" i="48"/>
  <c r="AY81" i="48"/>
  <c r="AZ81" i="48"/>
  <c r="BA81" i="48"/>
  <c r="BB81" i="48"/>
  <c r="BC81" i="48"/>
  <c r="BD81" i="48"/>
  <c r="BE81" i="48"/>
  <c r="BC83" i="48"/>
  <c r="BC82" i="48"/>
  <c r="S83" i="48"/>
  <c r="S82" i="48"/>
  <c r="J83" i="48"/>
  <c r="J82" i="48"/>
  <c r="D48" i="48"/>
  <c r="E48" i="48"/>
  <c r="F48" i="48"/>
  <c r="G48" i="48"/>
  <c r="H48" i="48"/>
  <c r="I48" i="48"/>
  <c r="J48" i="48"/>
  <c r="K48" i="48"/>
  <c r="L48" i="48"/>
  <c r="M48" i="48"/>
  <c r="N48" i="48"/>
  <c r="O48" i="48"/>
  <c r="P48" i="48"/>
  <c r="Q48" i="48"/>
  <c r="R48" i="48"/>
  <c r="S48" i="48"/>
  <c r="T48" i="48"/>
  <c r="U48" i="48"/>
  <c r="V48" i="48"/>
  <c r="W48" i="48"/>
  <c r="X48" i="48"/>
  <c r="Y48" i="48"/>
  <c r="Z48" i="48"/>
  <c r="AA48" i="48"/>
  <c r="AB48" i="48"/>
  <c r="AC48" i="48"/>
  <c r="AD48" i="48"/>
  <c r="AE48" i="48"/>
  <c r="AF48" i="48"/>
  <c r="AG48" i="48"/>
  <c r="AH48" i="48"/>
  <c r="AI48" i="48"/>
  <c r="AJ48" i="48"/>
  <c r="AK48" i="48"/>
  <c r="AL48" i="48"/>
  <c r="AM48" i="48"/>
  <c r="AN48" i="48"/>
  <c r="AO48" i="48"/>
  <c r="AP48" i="48"/>
  <c r="AQ48" i="48"/>
  <c r="AR48" i="48"/>
  <c r="AS48" i="48"/>
  <c r="AT48" i="48"/>
  <c r="AU48" i="48"/>
  <c r="AV48" i="48"/>
  <c r="AW48" i="48"/>
  <c r="AX48" i="48"/>
  <c r="AY48" i="48"/>
  <c r="AZ48" i="48"/>
  <c r="BA48" i="48"/>
  <c r="BB48" i="48"/>
  <c r="BC48" i="48"/>
  <c r="BD48" i="48"/>
  <c r="BE48" i="48"/>
  <c r="E49" i="48"/>
  <c r="F49" i="48"/>
  <c r="G49" i="48"/>
  <c r="H49" i="48"/>
  <c r="I49" i="48"/>
  <c r="J49" i="48"/>
  <c r="K49" i="48"/>
  <c r="L49" i="48"/>
  <c r="M49" i="48"/>
  <c r="N49" i="48"/>
  <c r="O49" i="48"/>
  <c r="P49" i="48"/>
  <c r="Q49" i="48"/>
  <c r="R49" i="48"/>
  <c r="S49" i="48"/>
  <c r="T49" i="48"/>
  <c r="U49" i="48"/>
  <c r="V49" i="48"/>
  <c r="W49" i="48"/>
  <c r="X49" i="48"/>
  <c r="Y49" i="48"/>
  <c r="Z49" i="48"/>
  <c r="AA49" i="48"/>
  <c r="AB49" i="48"/>
  <c r="AC49" i="48"/>
  <c r="AD49" i="48"/>
  <c r="AE49" i="48"/>
  <c r="AF49" i="48"/>
  <c r="AG49" i="48"/>
  <c r="AH49" i="48"/>
  <c r="AI49" i="48"/>
  <c r="AJ49" i="48"/>
  <c r="AK49" i="48"/>
  <c r="AL49" i="48"/>
  <c r="AM49" i="48"/>
  <c r="AN49" i="48"/>
  <c r="AO49" i="48"/>
  <c r="AP49" i="48"/>
  <c r="AQ49" i="48"/>
  <c r="AR49" i="48"/>
  <c r="AS49" i="48"/>
  <c r="AT49" i="48"/>
  <c r="AU49" i="48"/>
  <c r="AV49" i="48"/>
  <c r="AW49" i="48"/>
  <c r="AX49" i="48"/>
  <c r="AY49" i="48"/>
  <c r="AZ49" i="48"/>
  <c r="BA49" i="48"/>
  <c r="BB49" i="48"/>
  <c r="BC49" i="48"/>
  <c r="BD49" i="48"/>
  <c r="BE49" i="48"/>
  <c r="D49" i="48"/>
  <c r="D60" i="48"/>
  <c r="E60" i="48"/>
  <c r="F60" i="48"/>
  <c r="G60" i="48"/>
  <c r="H60" i="48"/>
  <c r="I60" i="48"/>
  <c r="J60" i="48"/>
  <c r="K60" i="48"/>
  <c r="L60" i="48"/>
  <c r="M60" i="48"/>
  <c r="N60" i="48"/>
  <c r="O60" i="48"/>
  <c r="P60" i="48"/>
  <c r="Q60" i="48"/>
  <c r="R60" i="48"/>
  <c r="S60" i="48"/>
  <c r="T60" i="48"/>
  <c r="U60" i="48"/>
  <c r="V60" i="48"/>
  <c r="W60" i="48"/>
  <c r="X60" i="48"/>
  <c r="Y60" i="48"/>
  <c r="Z60" i="48"/>
  <c r="AA60" i="48"/>
  <c r="AB60" i="48"/>
  <c r="AC60" i="48"/>
  <c r="AD60" i="48"/>
  <c r="AE60" i="48"/>
  <c r="AF60" i="48"/>
  <c r="AG60" i="48"/>
  <c r="AH60" i="48"/>
  <c r="AI60" i="48"/>
  <c r="AJ60" i="48"/>
  <c r="AK60" i="48"/>
  <c r="AL60" i="48"/>
  <c r="AM60" i="48"/>
  <c r="AN60" i="48"/>
  <c r="AO60" i="48"/>
  <c r="AP60" i="48"/>
  <c r="AQ60" i="48"/>
  <c r="AR60" i="48"/>
  <c r="AS60" i="48"/>
  <c r="AT60" i="48"/>
  <c r="AU60" i="48"/>
  <c r="AV60" i="48"/>
  <c r="AW60" i="48"/>
  <c r="AX60" i="48"/>
  <c r="AY60" i="48"/>
  <c r="AZ60" i="48"/>
  <c r="BA60" i="48"/>
  <c r="BB60" i="48"/>
  <c r="BC60" i="48"/>
  <c r="BD60" i="48"/>
  <c r="BE60" i="48"/>
  <c r="BE61" i="48"/>
  <c r="BB61" i="48"/>
  <c r="AW61" i="48"/>
  <c r="AJ61" i="48"/>
  <c r="AE61" i="48"/>
  <c r="I61" i="48"/>
  <c r="D61" i="48"/>
  <c r="E50" i="48"/>
  <c r="F50" i="48"/>
  <c r="G50" i="48"/>
  <c r="H50" i="48"/>
  <c r="I50" i="48"/>
  <c r="J50" i="48"/>
  <c r="K50" i="48"/>
  <c r="L50" i="48"/>
  <c r="M50" i="48"/>
  <c r="N50" i="48"/>
  <c r="O50" i="48"/>
  <c r="P50" i="48"/>
  <c r="Q50" i="48"/>
  <c r="R50" i="48"/>
  <c r="S50" i="48"/>
  <c r="T50" i="48"/>
  <c r="U50" i="48"/>
  <c r="V50" i="48"/>
  <c r="W50" i="48"/>
  <c r="X50" i="48"/>
  <c r="Y50" i="48"/>
  <c r="Z50" i="48"/>
  <c r="AA50" i="48"/>
  <c r="AB50" i="48"/>
  <c r="AC50" i="48"/>
  <c r="AD50" i="48"/>
  <c r="AE50" i="48"/>
  <c r="AF50" i="48"/>
  <c r="AG50" i="48"/>
  <c r="AH50" i="48"/>
  <c r="AI50" i="48"/>
  <c r="AJ50" i="48"/>
  <c r="AK50" i="48"/>
  <c r="AL50" i="48"/>
  <c r="AM50" i="48"/>
  <c r="AN50" i="48"/>
  <c r="AO50" i="48"/>
  <c r="AP50" i="48"/>
  <c r="AQ50" i="48"/>
  <c r="AR50" i="48"/>
  <c r="AS50" i="48"/>
  <c r="AT50" i="48"/>
  <c r="AU50" i="48"/>
  <c r="AV50" i="48"/>
  <c r="AW50" i="48"/>
  <c r="AX50" i="48"/>
  <c r="AY50" i="48"/>
  <c r="AZ50" i="48"/>
  <c r="BA50" i="48"/>
  <c r="BB50" i="48"/>
  <c r="BC50" i="48"/>
  <c r="BD50" i="48"/>
  <c r="BE50" i="48"/>
  <c r="D50" i="48"/>
  <c r="D58" i="48"/>
  <c r="I51" i="48"/>
  <c r="H51" i="48"/>
  <c r="D51" i="48"/>
  <c r="BD52" i="48"/>
  <c r="BD53" i="48"/>
  <c r="BD54" i="48"/>
  <c r="BD55" i="48"/>
  <c r="BD56" i="48"/>
  <c r="BD57" i="48"/>
  <c r="BD58" i="48"/>
  <c r="BD59" i="48"/>
  <c r="BD51" i="48"/>
  <c r="BC52" i="48"/>
  <c r="BC53" i="48"/>
  <c r="BC54" i="48"/>
  <c r="BC55" i="48"/>
  <c r="BC56" i="48"/>
  <c r="BC57" i="48"/>
  <c r="BC58" i="48"/>
  <c r="BC59" i="48"/>
  <c r="BC51" i="48"/>
  <c r="AZ52" i="48"/>
  <c r="AZ53" i="48"/>
  <c r="AZ54" i="48"/>
  <c r="AZ55" i="48"/>
  <c r="AZ56" i="48"/>
  <c r="AZ57" i="48"/>
  <c r="AZ58" i="48"/>
  <c r="AZ59" i="48"/>
  <c r="AZ51" i="48"/>
  <c r="AX52" i="48"/>
  <c r="AX53" i="48"/>
  <c r="AX54" i="48"/>
  <c r="AX55" i="48"/>
  <c r="AX56" i="48"/>
  <c r="AX57" i="48"/>
  <c r="AX58" i="48"/>
  <c r="AX59" i="48"/>
  <c r="AY52" i="48"/>
  <c r="AY53" i="48"/>
  <c r="AY54" i="48"/>
  <c r="AY55" i="48"/>
  <c r="AY56" i="48"/>
  <c r="AY57" i="48"/>
  <c r="AY58" i="48"/>
  <c r="AY59" i="48"/>
  <c r="AY51" i="48"/>
  <c r="AX51" i="48"/>
  <c r="BA52" i="48"/>
  <c r="BA53" i="48"/>
  <c r="BA54" i="48"/>
  <c r="BA55" i="48"/>
  <c r="BA56" i="48"/>
  <c r="BA57" i="48"/>
  <c r="BA58" i="48"/>
  <c r="BA59" i="48"/>
  <c r="BA51" i="48"/>
  <c r="BE52" i="48"/>
  <c r="BE53" i="48"/>
  <c r="BE54" i="48"/>
  <c r="BE55" i="48"/>
  <c r="BE56" i="48"/>
  <c r="BE57" i="48"/>
  <c r="BE58" i="48"/>
  <c r="BE59" i="48"/>
  <c r="BE51" i="48"/>
  <c r="BB52" i="48"/>
  <c r="BB53" i="48"/>
  <c r="BB54" i="48"/>
  <c r="BB55" i="48"/>
  <c r="BB56" i="48"/>
  <c r="BB57" i="48"/>
  <c r="BB58" i="48"/>
  <c r="BB59" i="48"/>
  <c r="BB51" i="48"/>
  <c r="AW52" i="48"/>
  <c r="AW53" i="48"/>
  <c r="AW54" i="48"/>
  <c r="AW55" i="48"/>
  <c r="AW56" i="48"/>
  <c r="AW57" i="48"/>
  <c r="AW58" i="48"/>
  <c r="AW59" i="48"/>
  <c r="AW51" i="48"/>
  <c r="AE58" i="48"/>
  <c r="AA51" i="48"/>
  <c r="Z51" i="48"/>
  <c r="V51" i="48"/>
  <c r="K81" i="49"/>
  <c r="K20" i="49" s="1"/>
  <c r="F20" i="49"/>
  <c r="G20" i="49"/>
  <c r="H20" i="49"/>
  <c r="I20" i="49"/>
  <c r="J20" i="49"/>
  <c r="L20" i="49"/>
  <c r="M20" i="49"/>
  <c r="N20" i="49"/>
  <c r="O20" i="49"/>
  <c r="P20" i="49"/>
  <c r="Q20" i="49"/>
  <c r="R20" i="49"/>
  <c r="S20" i="49"/>
  <c r="T20" i="49"/>
  <c r="U20" i="49"/>
  <c r="V20" i="49"/>
  <c r="W20" i="49"/>
  <c r="X20" i="49"/>
  <c r="Y20" i="49"/>
  <c r="Z20" i="49"/>
  <c r="AA20" i="49"/>
  <c r="AB20" i="49"/>
  <c r="AC20" i="49"/>
  <c r="AD20" i="49"/>
  <c r="AE20" i="49"/>
  <c r="AF20" i="49"/>
  <c r="AG20" i="49"/>
  <c r="AH20" i="49"/>
  <c r="AI20" i="49"/>
  <c r="E20" i="49"/>
  <c r="F17" i="49"/>
  <c r="G17" i="49"/>
  <c r="H17" i="49"/>
  <c r="I17" i="49"/>
  <c r="J17" i="49"/>
  <c r="K17" i="49"/>
  <c r="L17" i="49"/>
  <c r="M17" i="49"/>
  <c r="N17" i="49"/>
  <c r="O17" i="49"/>
  <c r="P17" i="49"/>
  <c r="Q17" i="49"/>
  <c r="R17" i="49"/>
  <c r="S17" i="49"/>
  <c r="T17" i="49"/>
  <c r="U17" i="49"/>
  <c r="V17" i="49"/>
  <c r="W17" i="49"/>
  <c r="X17" i="49"/>
  <c r="Y17" i="49"/>
  <c r="Z17" i="49"/>
  <c r="AA17" i="49"/>
  <c r="AB17" i="49"/>
  <c r="AC17" i="49"/>
  <c r="AD17" i="49"/>
  <c r="AE17" i="49"/>
  <c r="AF17" i="49"/>
  <c r="AG17" i="49"/>
  <c r="AH17" i="49"/>
  <c r="AI17" i="49"/>
  <c r="E17" i="49"/>
  <c r="F21" i="49"/>
  <c r="G21" i="49"/>
  <c r="H21" i="49"/>
  <c r="I21" i="49"/>
  <c r="J21" i="49"/>
  <c r="L21" i="49"/>
  <c r="M21" i="49"/>
  <c r="N21" i="49"/>
  <c r="O21" i="49"/>
  <c r="P21" i="49"/>
  <c r="Q21" i="49"/>
  <c r="R21" i="49"/>
  <c r="S21" i="49"/>
  <c r="T21" i="49"/>
  <c r="U21" i="49"/>
  <c r="V21" i="49"/>
  <c r="W21" i="49"/>
  <c r="X21" i="49"/>
  <c r="Y21" i="49"/>
  <c r="Z21" i="49"/>
  <c r="AA21" i="49"/>
  <c r="AB21" i="49"/>
  <c r="AC21" i="49"/>
  <c r="AD21" i="49"/>
  <c r="AE21" i="49"/>
  <c r="AF21" i="49"/>
  <c r="AG21" i="49"/>
  <c r="AH21" i="49"/>
  <c r="AI21" i="49"/>
  <c r="E21" i="49"/>
  <c r="F84" i="49"/>
  <c r="G84" i="49"/>
  <c r="H84" i="49"/>
  <c r="I84" i="49"/>
  <c r="J84" i="49"/>
  <c r="K84" i="49"/>
  <c r="K21" i="49" s="1"/>
  <c r="L84" i="49"/>
  <c r="M84" i="49"/>
  <c r="N84" i="49"/>
  <c r="O84" i="49"/>
  <c r="P84" i="49"/>
  <c r="Q84" i="49"/>
  <c r="R84" i="49"/>
  <c r="S84" i="49"/>
  <c r="T84" i="49"/>
  <c r="U84" i="49"/>
  <c r="V84" i="49"/>
  <c r="W84" i="49"/>
  <c r="X84" i="49"/>
  <c r="Y84" i="49"/>
  <c r="Z84" i="49"/>
  <c r="AA84" i="49"/>
  <c r="AB84" i="49"/>
  <c r="AC84" i="49"/>
  <c r="AD84" i="49"/>
  <c r="AE84" i="49"/>
  <c r="AF84" i="49"/>
  <c r="AG84" i="49"/>
  <c r="AH84" i="49"/>
  <c r="AI84" i="49"/>
  <c r="E84" i="49"/>
  <c r="R85" i="56"/>
  <c r="F22" i="49"/>
  <c r="G22" i="49"/>
  <c r="H22" i="49"/>
  <c r="I22" i="49"/>
  <c r="J22" i="49"/>
  <c r="L22" i="49"/>
  <c r="M22" i="49"/>
  <c r="N22" i="49"/>
  <c r="O22" i="49"/>
  <c r="P22" i="49"/>
  <c r="Q22" i="49"/>
  <c r="R22" i="49"/>
  <c r="S22" i="49"/>
  <c r="T22" i="49"/>
  <c r="U22" i="49"/>
  <c r="V22" i="49"/>
  <c r="W22" i="49"/>
  <c r="X22" i="49"/>
  <c r="Y22" i="49"/>
  <c r="Z22" i="49"/>
  <c r="AA22" i="49"/>
  <c r="E22" i="49"/>
  <c r="F48" i="49"/>
  <c r="G48" i="49"/>
  <c r="H48" i="49"/>
  <c r="I48" i="49"/>
  <c r="J48" i="49"/>
  <c r="K48" i="49"/>
  <c r="L48" i="49"/>
  <c r="M48" i="49"/>
  <c r="N48" i="49"/>
  <c r="O48" i="49"/>
  <c r="P48" i="49"/>
  <c r="Q48" i="49"/>
  <c r="R48" i="49"/>
  <c r="S48" i="49"/>
  <c r="T48" i="49"/>
  <c r="U48" i="49"/>
  <c r="V48" i="49"/>
  <c r="W48" i="49"/>
  <c r="X48" i="49"/>
  <c r="Y48" i="49"/>
  <c r="Z48" i="49"/>
  <c r="AA48" i="49"/>
  <c r="E48" i="49"/>
  <c r="E49" i="49"/>
  <c r="F49" i="49"/>
  <c r="G49" i="49"/>
  <c r="H49" i="49"/>
  <c r="I49" i="49"/>
  <c r="J49" i="49"/>
  <c r="K49" i="49"/>
  <c r="L49" i="49"/>
  <c r="M49" i="49"/>
  <c r="N49" i="49"/>
  <c r="P49" i="49"/>
  <c r="Q49" i="49"/>
  <c r="R49" i="49"/>
  <c r="S49" i="49"/>
  <c r="T49" i="49"/>
  <c r="U49" i="49"/>
  <c r="V49" i="49"/>
  <c r="W49" i="49"/>
  <c r="X49" i="49"/>
  <c r="Y49" i="49"/>
  <c r="Z49" i="49"/>
  <c r="AA49" i="49"/>
  <c r="AC49" i="49"/>
  <c r="AC48" i="49" s="1"/>
  <c r="AC22" i="49" s="1"/>
  <c r="F50" i="49"/>
  <c r="G50" i="49"/>
  <c r="H50" i="49"/>
  <c r="I50" i="49"/>
  <c r="J50" i="49"/>
  <c r="K50" i="49"/>
  <c r="L50" i="49"/>
  <c r="M50" i="49"/>
  <c r="N50" i="49"/>
  <c r="O50" i="49"/>
  <c r="P50" i="49"/>
  <c r="Q50" i="49"/>
  <c r="R50" i="49"/>
  <c r="S50" i="49"/>
  <c r="T50" i="49"/>
  <c r="U50" i="49"/>
  <c r="V50" i="49"/>
  <c r="W50" i="49"/>
  <c r="X50" i="49"/>
  <c r="Y50" i="49"/>
  <c r="Z50" i="49"/>
  <c r="AA50" i="49"/>
  <c r="AC50" i="49"/>
  <c r="AD50" i="49"/>
  <c r="AE50" i="49"/>
  <c r="AF50" i="49"/>
  <c r="AG50" i="49"/>
  <c r="AH50" i="49"/>
  <c r="AI50" i="49"/>
  <c r="E50" i="49"/>
  <c r="E60" i="49"/>
  <c r="F60" i="49"/>
  <c r="G60" i="49"/>
  <c r="H60" i="49"/>
  <c r="I60" i="49"/>
  <c r="J60" i="49"/>
  <c r="K60" i="49"/>
  <c r="L60" i="49"/>
  <c r="M60" i="49"/>
  <c r="N60" i="49"/>
  <c r="O60" i="49"/>
  <c r="O49" i="49" s="1"/>
  <c r="P60" i="49"/>
  <c r="Q60" i="49"/>
  <c r="R60" i="49"/>
  <c r="S60" i="49"/>
  <c r="T60" i="49"/>
  <c r="U60" i="49"/>
  <c r="V60" i="49"/>
  <c r="W60" i="49"/>
  <c r="X60" i="49"/>
  <c r="Y60" i="49"/>
  <c r="Z60" i="49"/>
  <c r="AA60" i="49"/>
  <c r="AB60" i="49"/>
  <c r="AC60" i="49"/>
  <c r="AD60" i="49"/>
  <c r="AD49" i="49" s="1"/>
  <c r="AD48" i="49" s="1"/>
  <c r="AD22" i="49" s="1"/>
  <c r="AE60" i="49"/>
  <c r="AE49" i="49" s="1"/>
  <c r="AE48" i="49" s="1"/>
  <c r="AE22" i="49" s="1"/>
  <c r="AF60" i="49"/>
  <c r="AF49" i="49" s="1"/>
  <c r="AF48" i="49" s="1"/>
  <c r="AF22" i="49" s="1"/>
  <c r="AG60" i="49"/>
  <c r="AG49" i="49" s="1"/>
  <c r="AG48" i="49" s="1"/>
  <c r="AG22" i="49" s="1"/>
  <c r="AH60" i="49"/>
  <c r="AH49" i="49" s="1"/>
  <c r="AH48" i="49" s="1"/>
  <c r="AH22" i="49" s="1"/>
  <c r="AI60" i="49"/>
  <c r="AI49" i="49" s="1"/>
  <c r="AI48" i="49" s="1"/>
  <c r="AI22" i="49" s="1"/>
  <c r="X61" i="49"/>
  <c r="U61" i="49"/>
  <c r="U58" i="49"/>
  <c r="K22" i="49" l="1"/>
  <c r="K60" i="44"/>
  <c r="J60" i="44"/>
  <c r="I60" i="44"/>
  <c r="H60" i="44"/>
  <c r="F60" i="44"/>
  <c r="G59" i="43"/>
  <c r="I14" i="43"/>
  <c r="J14" i="43"/>
  <c r="K14" i="43"/>
  <c r="L14" i="43"/>
  <c r="M14" i="43"/>
  <c r="N14" i="43"/>
  <c r="P14" i="43"/>
  <c r="Q14" i="43"/>
  <c r="R14" i="43"/>
  <c r="S14" i="43"/>
  <c r="U14" i="43"/>
  <c r="V14" i="43"/>
  <c r="W14" i="43"/>
  <c r="X14" i="43"/>
  <c r="Z14" i="43"/>
  <c r="AA14" i="43"/>
  <c r="AB14" i="43"/>
  <c r="AC14" i="43"/>
  <c r="AE14" i="43"/>
  <c r="AF14" i="43"/>
  <c r="AG14" i="43"/>
  <c r="AH14" i="43"/>
  <c r="F14" i="43"/>
  <c r="Y20" i="43"/>
  <c r="F44" i="51" l="1"/>
  <c r="E44" i="51"/>
  <c r="D44" i="51"/>
  <c r="E79" i="47"/>
  <c r="F79" i="47"/>
  <c r="G79" i="47"/>
  <c r="H79" i="47"/>
  <c r="I79" i="47"/>
  <c r="J79" i="47"/>
  <c r="K79" i="47"/>
  <c r="L79" i="47"/>
  <c r="M79" i="47"/>
  <c r="AW21" i="47"/>
  <c r="E21" i="47"/>
  <c r="G21" i="47"/>
  <c r="H21" i="47"/>
  <c r="I21" i="47"/>
  <c r="J21" i="47"/>
  <c r="L21" i="47"/>
  <c r="M21" i="47"/>
  <c r="N21" i="47"/>
  <c r="O21" i="47"/>
  <c r="P21" i="47"/>
  <c r="Q21" i="47"/>
  <c r="R21" i="47"/>
  <c r="S21" i="47"/>
  <c r="T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AH21" i="47"/>
  <c r="AI21" i="47"/>
  <c r="AJ21" i="47"/>
  <c r="AK21" i="47"/>
  <c r="AL21" i="47"/>
  <c r="AM21" i="47"/>
  <c r="AO21" i="47"/>
  <c r="AQ21" i="47"/>
  <c r="AR21" i="47"/>
  <c r="AS21" i="47"/>
  <c r="AT21" i="47"/>
  <c r="AU21" i="47"/>
  <c r="AV21" i="47"/>
  <c r="D21" i="47"/>
  <c r="D16" i="47"/>
  <c r="E16" i="47"/>
  <c r="F16" i="47"/>
  <c r="G16" i="47"/>
  <c r="H16" i="47"/>
  <c r="I16" i="47"/>
  <c r="J16" i="47"/>
  <c r="K16" i="47"/>
  <c r="L16" i="47"/>
  <c r="M16" i="47"/>
  <c r="N16" i="47"/>
  <c r="O16" i="47"/>
  <c r="P16" i="47"/>
  <c r="Q16" i="47"/>
  <c r="R16" i="47"/>
  <c r="S16" i="47"/>
  <c r="T16" i="47"/>
  <c r="U16" i="47"/>
  <c r="V16" i="47"/>
  <c r="W16" i="47"/>
  <c r="X16" i="47"/>
  <c r="Y16" i="47"/>
  <c r="Z16" i="47"/>
  <c r="AA16" i="47"/>
  <c r="AB16" i="47"/>
  <c r="AC16" i="47"/>
  <c r="AD16" i="47"/>
  <c r="AE16" i="47"/>
  <c r="AF16" i="47"/>
  <c r="AG16" i="47"/>
  <c r="AH16" i="47"/>
  <c r="AI16" i="47"/>
  <c r="AJ16" i="47"/>
  <c r="AK16" i="47"/>
  <c r="AL16" i="47"/>
  <c r="AM16" i="47"/>
  <c r="AO16" i="47"/>
  <c r="AP16" i="47"/>
  <c r="AQ16" i="47"/>
  <c r="AR16" i="47"/>
  <c r="AS16" i="47"/>
  <c r="AT16" i="47"/>
  <c r="AU16" i="47"/>
  <c r="AV16" i="47"/>
  <c r="AW16" i="47"/>
  <c r="E46" i="47"/>
  <c r="F46" i="47"/>
  <c r="G46" i="47"/>
  <c r="H46" i="47"/>
  <c r="I46" i="47"/>
  <c r="J46" i="47"/>
  <c r="K46" i="47"/>
  <c r="L46" i="47"/>
  <c r="M46" i="47"/>
  <c r="N46" i="47"/>
  <c r="O46" i="47"/>
  <c r="P46" i="47"/>
  <c r="Q46" i="47"/>
  <c r="R46" i="47"/>
  <c r="S46" i="47"/>
  <c r="T46" i="47"/>
  <c r="U46" i="47"/>
  <c r="V46" i="47"/>
  <c r="W46" i="47"/>
  <c r="X46" i="47"/>
  <c r="Y46" i="47"/>
  <c r="Z46" i="47"/>
  <c r="AA46" i="47"/>
  <c r="AB46" i="47"/>
  <c r="AC46" i="47"/>
  <c r="AD46" i="47"/>
  <c r="AE46" i="47"/>
  <c r="AF46" i="47"/>
  <c r="AG46" i="47"/>
  <c r="AH46" i="47"/>
  <c r="AI46" i="47"/>
  <c r="AJ46" i="47"/>
  <c r="AK46" i="47"/>
  <c r="AL46" i="47"/>
  <c r="AM46" i="47"/>
  <c r="AO46" i="47"/>
  <c r="AP46" i="47"/>
  <c r="AQ46" i="47"/>
  <c r="AR46" i="47"/>
  <c r="AS46" i="47"/>
  <c r="AT46" i="47"/>
  <c r="AU46" i="47"/>
  <c r="AV46" i="47"/>
  <c r="AW46" i="47"/>
  <c r="D46" i="47"/>
  <c r="D47" i="47"/>
  <c r="E47" i="47"/>
  <c r="F47" i="47"/>
  <c r="G47" i="47"/>
  <c r="H47" i="47"/>
  <c r="I47" i="47"/>
  <c r="J47" i="47"/>
  <c r="K47" i="47"/>
  <c r="L47" i="47"/>
  <c r="M47" i="47"/>
  <c r="N47" i="47"/>
  <c r="O47" i="47"/>
  <c r="P47" i="47"/>
  <c r="Q47" i="47"/>
  <c r="R47" i="47"/>
  <c r="S47" i="47"/>
  <c r="T47" i="47"/>
  <c r="U47" i="47"/>
  <c r="V47" i="47"/>
  <c r="W47" i="47"/>
  <c r="X47" i="47"/>
  <c r="Y47" i="47"/>
  <c r="Z47" i="47"/>
  <c r="AA47" i="47"/>
  <c r="AB47" i="47"/>
  <c r="AC47" i="47"/>
  <c r="AD47" i="47"/>
  <c r="AE47" i="47"/>
  <c r="AF47" i="47"/>
  <c r="AG47" i="47"/>
  <c r="AH47" i="47"/>
  <c r="AI47" i="47"/>
  <c r="AJ47" i="47"/>
  <c r="AK47" i="47"/>
  <c r="AL47" i="47"/>
  <c r="AM47" i="47"/>
  <c r="AO47" i="47"/>
  <c r="AP47" i="47"/>
  <c r="AQ47" i="47"/>
  <c r="AR47" i="47"/>
  <c r="AS47" i="47"/>
  <c r="AT47" i="47"/>
  <c r="AU47" i="47"/>
  <c r="AV47" i="47"/>
  <c r="AW47" i="47"/>
  <c r="AW59" i="47"/>
  <c r="AT59" i="47"/>
  <c r="AQ59" i="47"/>
  <c r="AP59" i="47"/>
  <c r="D48" i="47"/>
  <c r="E48" i="47"/>
  <c r="F48" i="47"/>
  <c r="G48" i="47"/>
  <c r="H48" i="47"/>
  <c r="I48" i="47"/>
  <c r="J48" i="47"/>
  <c r="K48" i="47"/>
  <c r="L48" i="47"/>
  <c r="M48" i="47"/>
  <c r="N48" i="47"/>
  <c r="O48" i="47"/>
  <c r="P48" i="47"/>
  <c r="Q48" i="47"/>
  <c r="R48" i="47"/>
  <c r="S48" i="47"/>
  <c r="T48" i="47"/>
  <c r="U48" i="47"/>
  <c r="V48" i="47"/>
  <c r="W48" i="47"/>
  <c r="X48" i="47"/>
  <c r="Y48" i="47"/>
  <c r="Z48" i="47"/>
  <c r="AA48" i="47"/>
  <c r="AB48" i="47"/>
  <c r="AC48" i="47"/>
  <c r="AD48" i="47"/>
  <c r="AE48" i="47"/>
  <c r="AF48" i="47"/>
  <c r="AG48" i="47"/>
  <c r="AH48" i="47"/>
  <c r="AI48" i="47"/>
  <c r="AJ48" i="47"/>
  <c r="AK48" i="47"/>
  <c r="AL48" i="47"/>
  <c r="AM48" i="47"/>
  <c r="AN48" i="47"/>
  <c r="AN47" i="47" s="1"/>
  <c r="AN46" i="47" s="1"/>
  <c r="AN16" i="47" s="1"/>
  <c r="AN21" i="47" s="1"/>
  <c r="AO48" i="47"/>
  <c r="AP48" i="47"/>
  <c r="AQ48" i="47"/>
  <c r="AR48" i="47"/>
  <c r="AS48" i="47"/>
  <c r="AT48" i="47"/>
  <c r="AU48" i="47"/>
  <c r="AV48" i="47"/>
  <c r="AW48" i="47"/>
  <c r="AW51" i="47"/>
  <c r="AT51" i="47"/>
  <c r="AQ51" i="47"/>
  <c r="AP51" i="47"/>
  <c r="AW50" i="47"/>
  <c r="AT50" i="47"/>
  <c r="AQ50" i="47"/>
  <c r="AP50" i="47"/>
  <c r="AW49" i="47"/>
  <c r="AT49" i="47"/>
  <c r="AQ49" i="47"/>
  <c r="AP49" i="47"/>
  <c r="R17" i="56"/>
  <c r="R48" i="56"/>
  <c r="R49" i="56"/>
  <c r="R59" i="56"/>
  <c r="G48" i="56"/>
  <c r="G49" i="56"/>
  <c r="G59" i="56"/>
  <c r="O58" i="44"/>
  <c r="G58" i="44"/>
  <c r="F58" i="44" s="1"/>
  <c r="T57" i="43"/>
  <c r="AI57" i="43" s="1"/>
  <c r="C70" i="51" l="1"/>
  <c r="C65" i="51"/>
  <c r="C19" i="51"/>
  <c r="C69" i="51"/>
  <c r="K19" i="47"/>
  <c r="K21" i="47" s="1"/>
  <c r="C18" i="51" l="1"/>
  <c r="AS53" i="47"/>
  <c r="AS54" i="47"/>
  <c r="AS55" i="47"/>
  <c r="AS56" i="47"/>
  <c r="AS57" i="47"/>
  <c r="AS52" i="47"/>
  <c r="AR53" i="47"/>
  <c r="AR54" i="47"/>
  <c r="AR55" i="47"/>
  <c r="AR56" i="47"/>
  <c r="AR57" i="47"/>
  <c r="AR52" i="47"/>
  <c r="AO53" i="47"/>
  <c r="AO54" i="47"/>
  <c r="AO55" i="47"/>
  <c r="AO56" i="47"/>
  <c r="AO57" i="47"/>
  <c r="AO52" i="47"/>
  <c r="AP53" i="47"/>
  <c r="AP54" i="47"/>
  <c r="AP55" i="47"/>
  <c r="AP56" i="47"/>
  <c r="AP57" i="47"/>
  <c r="AP52" i="47"/>
  <c r="AQ53" i="47"/>
  <c r="AQ54" i="47"/>
  <c r="AQ55" i="47"/>
  <c r="AQ56" i="47"/>
  <c r="AQ57" i="47"/>
  <c r="AT53" i="47"/>
  <c r="AT54" i="47"/>
  <c r="AT55" i="47"/>
  <c r="AT56" i="47"/>
  <c r="AT57" i="47"/>
  <c r="AT52" i="47"/>
  <c r="AQ52" i="47"/>
  <c r="X56" i="47"/>
  <c r="G56" i="43"/>
  <c r="Y56" i="47"/>
  <c r="AG55" i="47"/>
  <c r="G55" i="43"/>
  <c r="AG53" i="47"/>
  <c r="G53" i="43"/>
  <c r="AG54" i="47"/>
  <c r="G54" i="43"/>
  <c r="AB59" i="47"/>
  <c r="R62" i="57"/>
  <c r="Y59" i="47"/>
  <c r="F62" i="57"/>
  <c r="X59" i="47"/>
  <c r="E58" i="47"/>
  <c r="F58" i="47"/>
  <c r="G58" i="47"/>
  <c r="H58" i="47"/>
  <c r="I58" i="47"/>
  <c r="J58" i="47"/>
  <c r="K58" i="47"/>
  <c r="L58" i="47"/>
  <c r="M58" i="47"/>
  <c r="N58" i="47"/>
  <c r="O58" i="47"/>
  <c r="P58" i="47"/>
  <c r="Q58" i="47"/>
  <c r="R58" i="47"/>
  <c r="S58" i="47"/>
  <c r="T58" i="47"/>
  <c r="U58" i="47"/>
  <c r="V58" i="47"/>
  <c r="W58" i="47"/>
  <c r="X58" i="47"/>
  <c r="Y58" i="47"/>
  <c r="Z58" i="47"/>
  <c r="AA58" i="47"/>
  <c r="AB58" i="47"/>
  <c r="AC58" i="47"/>
  <c r="AD58" i="47"/>
  <c r="AE58" i="47"/>
  <c r="AF58" i="47"/>
  <c r="AG58" i="47"/>
  <c r="AH58" i="47"/>
  <c r="AI58" i="47"/>
  <c r="AJ58" i="47"/>
  <c r="AK58" i="47"/>
  <c r="AL58" i="47"/>
  <c r="AM58" i="47"/>
  <c r="AN58" i="47"/>
  <c r="AO58" i="47"/>
  <c r="AP58" i="47"/>
  <c r="AQ58" i="47"/>
  <c r="AR58" i="47"/>
  <c r="AS58" i="47"/>
  <c r="AT58" i="47"/>
  <c r="AU58" i="47"/>
  <c r="AV58" i="47"/>
  <c r="AW58" i="47"/>
  <c r="D58" i="47"/>
  <c r="E52" i="58"/>
  <c r="E51" i="58" s="1"/>
  <c r="E50" i="58" s="1"/>
  <c r="F52" i="58"/>
  <c r="F51" i="58" s="1"/>
  <c r="F50" i="58" s="1"/>
  <c r="G52" i="58"/>
  <c r="G51" i="58" s="1"/>
  <c r="G50" i="58" s="1"/>
  <c r="H52" i="58"/>
  <c r="H51" i="58" s="1"/>
  <c r="H50" i="58" s="1"/>
  <c r="I52" i="58"/>
  <c r="I51" i="58" s="1"/>
  <c r="I50" i="58" s="1"/>
  <c r="J52" i="58"/>
  <c r="J51" i="58" s="1"/>
  <c r="J50" i="58" s="1"/>
  <c r="K52" i="58"/>
  <c r="K51" i="58" s="1"/>
  <c r="K50" i="58" s="1"/>
  <c r="L52" i="58"/>
  <c r="L51" i="58" s="1"/>
  <c r="L50" i="58" s="1"/>
  <c r="M52" i="58"/>
  <c r="M51" i="58" s="1"/>
  <c r="M50" i="58" s="1"/>
  <c r="N52" i="58"/>
  <c r="N51" i="58" s="1"/>
  <c r="N50" i="58" s="1"/>
  <c r="O52" i="58"/>
  <c r="O51" i="58" s="1"/>
  <c r="O50" i="58" s="1"/>
  <c r="P52" i="58"/>
  <c r="P51" i="58" s="1"/>
  <c r="P50" i="58" s="1"/>
  <c r="Q52" i="58"/>
  <c r="Q51" i="58" s="1"/>
  <c r="Q50" i="58" s="1"/>
  <c r="R52" i="58"/>
  <c r="R51" i="58" s="1"/>
  <c r="R50" i="58" s="1"/>
  <c r="S52" i="58"/>
  <c r="S51" i="58" s="1"/>
  <c r="S50" i="58" s="1"/>
  <c r="T52" i="58"/>
  <c r="T51" i="58" s="1"/>
  <c r="T50" i="58" s="1"/>
  <c r="D52" i="58"/>
  <c r="D51" i="58" s="1"/>
  <c r="D50" i="58" s="1"/>
  <c r="R61" i="57"/>
  <c r="F61" i="57"/>
  <c r="T59" i="58"/>
  <c r="G59" i="58"/>
  <c r="T58" i="58"/>
  <c r="G57" i="58"/>
  <c r="T57" i="58"/>
  <c r="G58" i="58"/>
  <c r="G51" i="57"/>
  <c r="H51" i="57"/>
  <c r="I51" i="57"/>
  <c r="J51" i="57"/>
  <c r="K51" i="57"/>
  <c r="L51" i="57"/>
  <c r="M51" i="57"/>
  <c r="N51" i="57"/>
  <c r="O51" i="57"/>
  <c r="P51" i="57"/>
  <c r="Q51" i="57"/>
  <c r="R51" i="57"/>
  <c r="R59" i="57"/>
  <c r="F59" i="57"/>
  <c r="D50" i="56"/>
  <c r="E50" i="56"/>
  <c r="F50" i="56"/>
  <c r="G50" i="56"/>
  <c r="H50" i="56"/>
  <c r="I50" i="56"/>
  <c r="J50" i="56"/>
  <c r="K50" i="56"/>
  <c r="L50" i="56"/>
  <c r="M50" i="56"/>
  <c r="N50" i="56"/>
  <c r="O50" i="56"/>
  <c r="P50" i="56"/>
  <c r="Q50" i="56"/>
  <c r="R50" i="56"/>
  <c r="U22" i="56"/>
  <c r="V22" i="56"/>
  <c r="W22" i="56"/>
  <c r="X22" i="56"/>
  <c r="Y22" i="56"/>
  <c r="Z22" i="56"/>
  <c r="AA22" i="56"/>
  <c r="AB22" i="56"/>
  <c r="AC22" i="56"/>
  <c r="AD22" i="56"/>
  <c r="AE22" i="56"/>
  <c r="AF22" i="56"/>
  <c r="AG22" i="56"/>
  <c r="AH22" i="56"/>
  <c r="AI22" i="56"/>
  <c r="AJ22" i="56"/>
  <c r="AK22" i="56"/>
  <c r="AL22" i="56"/>
  <c r="AM22" i="56"/>
  <c r="AN22" i="56"/>
  <c r="AO22" i="56"/>
  <c r="AP22" i="56"/>
  <c r="AQ22" i="56"/>
  <c r="AR22" i="56"/>
  <c r="AS22" i="56"/>
  <c r="AT22" i="56"/>
  <c r="G22" i="56"/>
  <c r="H22" i="56"/>
  <c r="I22" i="56"/>
  <c r="J22" i="56"/>
  <c r="K22" i="56"/>
  <c r="L22" i="56"/>
  <c r="M22" i="56"/>
  <c r="N22" i="56"/>
  <c r="O22" i="56"/>
  <c r="P22" i="56"/>
  <c r="Q22" i="56"/>
  <c r="R22" i="56"/>
  <c r="S22" i="56"/>
  <c r="T22" i="56"/>
  <c r="F49" i="44"/>
  <c r="G49" i="44"/>
  <c r="H49" i="44"/>
  <c r="I49" i="44"/>
  <c r="J49" i="44"/>
  <c r="K49" i="44"/>
  <c r="L49" i="44"/>
  <c r="L48" i="44" s="1"/>
  <c r="L47" i="44" s="1"/>
  <c r="L16" i="44" s="1"/>
  <c r="M49" i="44"/>
  <c r="M48" i="44" s="1"/>
  <c r="M47" i="44" s="1"/>
  <c r="M16" i="44" s="1"/>
  <c r="N49" i="44"/>
  <c r="N48" i="44" s="1"/>
  <c r="N47" i="44" s="1"/>
  <c r="N16" i="44" s="1"/>
  <c r="N21" i="44" s="1"/>
  <c r="O49" i="44"/>
  <c r="O48" i="44" s="1"/>
  <c r="O47" i="44" s="1"/>
  <c r="O16" i="44" s="1"/>
  <c r="P49" i="44"/>
  <c r="Q49" i="44"/>
  <c r="Q48" i="44" s="1"/>
  <c r="Q47" i="44" s="1"/>
  <c r="Q16" i="44" s="1"/>
  <c r="R54" i="44"/>
  <c r="R55" i="44"/>
  <c r="R56" i="44"/>
  <c r="R57" i="44"/>
  <c r="R58" i="44"/>
  <c r="P57" i="44"/>
  <c r="Q56" i="44"/>
  <c r="Q55" i="44"/>
  <c r="Q54" i="44"/>
  <c r="F57" i="44"/>
  <c r="I57" i="44"/>
  <c r="G57" i="44" s="1"/>
  <c r="F56" i="44"/>
  <c r="F55" i="44"/>
  <c r="G55" i="44"/>
  <c r="G56" i="44"/>
  <c r="I52" i="43"/>
  <c r="I53" i="43"/>
  <c r="I54" i="43"/>
  <c r="I55" i="43"/>
  <c r="I56" i="43"/>
  <c r="I57" i="43"/>
  <c r="AD54" i="43"/>
  <c r="AI54" i="43" s="1"/>
  <c r="F54" i="44"/>
  <c r="G54" i="44"/>
  <c r="Y56" i="43"/>
  <c r="AI56" i="43" s="1"/>
  <c r="AD55" i="43"/>
  <c r="AI55" i="43" s="1"/>
  <c r="AD53" i="43"/>
  <c r="AI53" i="43" s="1"/>
  <c r="S19" i="58" l="1"/>
  <c r="S17" i="58" s="1"/>
  <c r="S24" i="58"/>
  <c r="O19" i="58"/>
  <c r="O17" i="58" s="1"/>
  <c r="O24" i="58"/>
  <c r="R19" i="58"/>
  <c r="R17" i="58" s="1"/>
  <c r="R24" i="58"/>
  <c r="N19" i="58"/>
  <c r="N17" i="58" s="1"/>
  <c r="N24" i="58"/>
  <c r="Q19" i="58"/>
  <c r="Q17" i="58" s="1"/>
  <c r="Q24" i="58"/>
  <c r="M19" i="58"/>
  <c r="M17" i="58" s="1"/>
  <c r="M24" i="58"/>
  <c r="T19" i="58"/>
  <c r="T17" i="58" s="1"/>
  <c r="T24" i="58"/>
  <c r="P19" i="58"/>
  <c r="P17" i="58" s="1"/>
  <c r="P24" i="58"/>
  <c r="L19" i="58"/>
  <c r="L17" i="58" s="1"/>
  <c r="L24" i="58"/>
  <c r="H19" i="58"/>
  <c r="H17" i="58" s="1"/>
  <c r="H24" i="58"/>
  <c r="K19" i="58"/>
  <c r="K17" i="58" s="1"/>
  <c r="K24" i="58"/>
  <c r="G19" i="58"/>
  <c r="G17" i="58" s="1"/>
  <c r="G24" i="58"/>
  <c r="J19" i="58"/>
  <c r="J17" i="58" s="1"/>
  <c r="J24" i="58"/>
  <c r="F19" i="58"/>
  <c r="F17" i="58" s="1"/>
  <c r="F24" i="58"/>
  <c r="I19" i="58"/>
  <c r="I17" i="58" s="1"/>
  <c r="I24" i="58"/>
  <c r="E19" i="58"/>
  <c r="E17" i="58" s="1"/>
  <c r="E24" i="58"/>
  <c r="D24" i="58"/>
  <c r="D19" i="58"/>
  <c r="D17" i="58" s="1"/>
  <c r="R49" i="44"/>
  <c r="F49" i="56"/>
  <c r="F48" i="56" s="1"/>
  <c r="F17" i="56" s="1"/>
  <c r="F22" i="56" s="1"/>
  <c r="G50" i="57"/>
  <c r="G49" i="57" s="1"/>
  <c r="G18" i="57" s="1"/>
  <c r="G23" i="57" s="1"/>
  <c r="H50" i="57"/>
  <c r="H49" i="57" s="1"/>
  <c r="H18" i="57" s="1"/>
  <c r="H23" i="57" s="1"/>
  <c r="I50" i="57"/>
  <c r="I49" i="57" s="1"/>
  <c r="I18" i="57" s="1"/>
  <c r="I23" i="57" s="1"/>
  <c r="J50" i="57"/>
  <c r="J49" i="57" s="1"/>
  <c r="J18" i="57" s="1"/>
  <c r="J23" i="57" s="1"/>
  <c r="K50" i="57"/>
  <c r="K49" i="57" s="1"/>
  <c r="K18" i="57" s="1"/>
  <c r="K23" i="57" s="1"/>
  <c r="L50" i="57"/>
  <c r="L49" i="57" s="1"/>
  <c r="L18" i="57" s="1"/>
  <c r="L23" i="57" s="1"/>
  <c r="M50" i="57"/>
  <c r="M49" i="57" s="1"/>
  <c r="M18" i="57" s="1"/>
  <c r="M23" i="57" s="1"/>
  <c r="N50" i="57"/>
  <c r="N49" i="57" s="1"/>
  <c r="N18" i="57" s="1"/>
  <c r="N23" i="57" s="1"/>
  <c r="O50" i="57"/>
  <c r="O49" i="57" s="1"/>
  <c r="O18" i="57" s="1"/>
  <c r="O23" i="57" s="1"/>
  <c r="P50" i="57"/>
  <c r="P49" i="57" s="1"/>
  <c r="P18" i="57" s="1"/>
  <c r="P23" i="57" s="1"/>
  <c r="Q50" i="57"/>
  <c r="Q49" i="57" s="1"/>
  <c r="Q18" i="57" s="1"/>
  <c r="Q23" i="57" s="1"/>
  <c r="R50" i="57"/>
  <c r="R49" i="57" s="1"/>
  <c r="R18" i="57" s="1"/>
  <c r="R23" i="57" s="1"/>
  <c r="E22" i="56"/>
  <c r="D22" i="56"/>
  <c r="N21" i="56"/>
  <c r="L21" i="56"/>
  <c r="K21" i="56"/>
  <c r="F21" i="56"/>
  <c r="G84" i="56"/>
  <c r="H84" i="56"/>
  <c r="I84" i="56"/>
  <c r="J84" i="56"/>
  <c r="K84" i="56"/>
  <c r="L84" i="56"/>
  <c r="M84" i="56"/>
  <c r="N84" i="56"/>
  <c r="O84" i="56"/>
  <c r="P84" i="56"/>
  <c r="Q84" i="56"/>
  <c r="F84" i="56"/>
  <c r="R51" i="56" l="1"/>
  <c r="G51" i="56"/>
  <c r="R54" i="56"/>
  <c r="F54" i="56"/>
  <c r="F54" i="57"/>
  <c r="F53" i="57"/>
  <c r="F53" i="44"/>
  <c r="O53" i="44" s="1"/>
  <c r="R53" i="44" s="1"/>
  <c r="G53" i="44"/>
  <c r="T52" i="43"/>
  <c r="AI52" i="43" s="1"/>
  <c r="S49" i="47"/>
  <c r="F51" i="57" l="1"/>
  <c r="F50" i="57" s="1"/>
  <c r="F49" i="57" s="1"/>
  <c r="F18" i="57" s="1"/>
  <c r="F23" i="57" s="1"/>
  <c r="P49" i="47"/>
  <c r="AP20" i="47" l="1"/>
  <c r="L21" i="44"/>
  <c r="M21" i="44"/>
  <c r="R51" i="44"/>
  <c r="P52" i="44"/>
  <c r="R52" i="44" s="1"/>
  <c r="P51" i="44"/>
  <c r="I51" i="44"/>
  <c r="G51" i="44" s="1"/>
  <c r="H51" i="44"/>
  <c r="I59" i="43"/>
  <c r="I58" i="43" s="1"/>
  <c r="I49" i="43"/>
  <c r="I50" i="43"/>
  <c r="I51" i="43"/>
  <c r="AI51" i="43"/>
  <c r="AI49" i="43"/>
  <c r="Y51" i="43"/>
  <c r="Y50" i="43"/>
  <c r="AI50" i="43" s="1"/>
  <c r="H52" i="44" l="1"/>
  <c r="G52" i="44" s="1"/>
  <c r="F47" i="43"/>
  <c r="F46" i="43" s="1"/>
  <c r="F20" i="43" s="1"/>
  <c r="J47" i="43"/>
  <c r="J46" i="43" s="1"/>
  <c r="J20" i="43" s="1"/>
  <c r="K47" i="43"/>
  <c r="K46" i="43" s="1"/>
  <c r="K20" i="43" s="1"/>
  <c r="L47" i="43"/>
  <c r="L46" i="43" s="1"/>
  <c r="L20" i="43" s="1"/>
  <c r="M47" i="43"/>
  <c r="M46" i="43" s="1"/>
  <c r="M20" i="43" s="1"/>
  <c r="N47" i="43"/>
  <c r="N46" i="43" s="1"/>
  <c r="N20" i="43" s="1"/>
  <c r="O47" i="43"/>
  <c r="O46" i="43" s="1"/>
  <c r="O20" i="43" s="1"/>
  <c r="P47" i="43"/>
  <c r="P46" i="43" s="1"/>
  <c r="P20" i="43" s="1"/>
  <c r="Q47" i="43"/>
  <c r="Q46" i="43" s="1"/>
  <c r="Q20" i="43" s="1"/>
  <c r="R47" i="43"/>
  <c r="R46" i="43" s="1"/>
  <c r="R20" i="43" s="1"/>
  <c r="S47" i="43"/>
  <c r="S46" i="43" s="1"/>
  <c r="S20" i="43" s="1"/>
  <c r="T47" i="43"/>
  <c r="T46" i="43" s="1"/>
  <c r="U47" i="43"/>
  <c r="U46" i="43" s="1"/>
  <c r="U20" i="43" s="1"/>
  <c r="V47" i="43"/>
  <c r="V46" i="43" s="1"/>
  <c r="V20" i="43" s="1"/>
  <c r="W47" i="43"/>
  <c r="W46" i="43" s="1"/>
  <c r="W20" i="43" s="1"/>
  <c r="X47" i="43"/>
  <c r="X46" i="43" s="1"/>
  <c r="X20" i="43" s="1"/>
  <c r="Z47" i="43"/>
  <c r="Z46" i="43" s="1"/>
  <c r="Z20" i="43" s="1"/>
  <c r="AA47" i="43"/>
  <c r="AA46" i="43" s="1"/>
  <c r="AA20" i="43" s="1"/>
  <c r="AB47" i="43"/>
  <c r="AB46" i="43" s="1"/>
  <c r="AB20" i="43" s="1"/>
  <c r="AC47" i="43"/>
  <c r="AC46" i="43" s="1"/>
  <c r="AC20" i="43" s="1"/>
  <c r="AD47" i="43"/>
  <c r="AD46" i="43" s="1"/>
  <c r="AE47" i="43"/>
  <c r="AE46" i="43" s="1"/>
  <c r="AE20" i="43" s="1"/>
  <c r="AF47" i="43"/>
  <c r="AF46" i="43" s="1"/>
  <c r="AF20" i="43" s="1"/>
  <c r="AG47" i="43"/>
  <c r="AG46" i="43" s="1"/>
  <c r="AG20" i="43" s="1"/>
  <c r="AH47" i="43"/>
  <c r="AH46" i="43" s="1"/>
  <c r="AH20" i="43" s="1"/>
  <c r="AI48" i="43"/>
  <c r="AD20" i="43" l="1"/>
  <c r="AD15" i="43"/>
  <c r="T15" i="43"/>
  <c r="T20" i="43"/>
  <c r="I47" i="43"/>
  <c r="I46" i="43" s="1"/>
  <c r="I20" i="43" s="1"/>
  <c r="H59" i="44" l="1"/>
  <c r="J59" i="44"/>
  <c r="F59" i="44"/>
  <c r="F48" i="44" s="1"/>
  <c r="F47" i="44" s="1"/>
  <c r="F16" i="44" s="1"/>
  <c r="G58" i="43"/>
  <c r="G47" i="43" s="1"/>
  <c r="G46" i="43" s="1"/>
  <c r="Y59" i="43"/>
  <c r="AI59" i="43" s="1"/>
  <c r="J48" i="44" l="1"/>
  <c r="J47" i="44" s="1"/>
  <c r="J16" i="44" s="1"/>
  <c r="J21" i="44" s="1"/>
  <c r="H48" i="44"/>
  <c r="H47" i="44" s="1"/>
  <c r="H16" i="44" s="1"/>
  <c r="H21" i="44" s="1"/>
  <c r="G15" i="43"/>
  <c r="G20" i="43"/>
  <c r="I59" i="44"/>
  <c r="I48" i="44" s="1"/>
  <c r="I47" i="44" s="1"/>
  <c r="I16" i="44" s="1"/>
  <c r="G60" i="44"/>
  <c r="P60" i="44" s="1"/>
  <c r="R60" i="44" s="1"/>
  <c r="K59" i="44"/>
  <c r="K48" i="44" s="1"/>
  <c r="K47" i="44" s="1"/>
  <c r="K16" i="44" s="1"/>
  <c r="Y58" i="43"/>
  <c r="AI73" i="43"/>
  <c r="AI72" i="43"/>
  <c r="F38" i="51"/>
  <c r="F37" i="51" s="1"/>
  <c r="F19" i="51" s="1"/>
  <c r="F18" i="51" s="1"/>
  <c r="D81" i="49"/>
  <c r="I83" i="49"/>
  <c r="I82" i="49"/>
  <c r="I81" i="49" s="1"/>
  <c r="P51" i="49"/>
  <c r="O51" i="49"/>
  <c r="M51" i="49"/>
  <c r="G59" i="44" l="1"/>
  <c r="G48" i="44" s="1"/>
  <c r="G47" i="44" s="1"/>
  <c r="G16" i="44" s="1"/>
  <c r="AI58" i="43"/>
  <c r="AI47" i="43" s="1"/>
  <c r="AI46" i="43" s="1"/>
  <c r="Y47" i="43"/>
  <c r="Y15" i="43" s="1"/>
  <c r="I50" i="44"/>
  <c r="I21" i="44" s="1"/>
  <c r="P59" i="44" l="1"/>
  <c r="F20" i="47"/>
  <c r="F19" i="47"/>
  <c r="D20" i="47"/>
  <c r="D19" i="47"/>
  <c r="F81" i="47"/>
  <c r="F80" i="47"/>
  <c r="F83" i="47"/>
  <c r="F82" i="47"/>
  <c r="D82" i="47"/>
  <c r="D83" i="47"/>
  <c r="D79" i="47"/>
  <c r="R59" i="44" l="1"/>
  <c r="R48" i="44" s="1"/>
  <c r="R47" i="44" s="1"/>
  <c r="R16" i="44" s="1"/>
  <c r="P48" i="44"/>
  <c r="P47" i="44" s="1"/>
  <c r="P16" i="44" s="1"/>
  <c r="F21" i="47"/>
  <c r="AP19" i="47"/>
  <c r="AP21" i="47" s="1"/>
  <c r="G81" i="44"/>
  <c r="K81" i="44" s="1"/>
  <c r="G82" i="44"/>
  <c r="K82" i="44" s="1"/>
  <c r="O83" i="44" l="1"/>
  <c r="O20" i="44" s="1"/>
  <c r="O21" i="44" s="1"/>
  <c r="P83" i="44"/>
  <c r="P20" i="44" s="1"/>
  <c r="Q83" i="44"/>
  <c r="Q20" i="44" s="1"/>
  <c r="Q21" i="44" s="1"/>
  <c r="N81" i="44"/>
  <c r="N82" i="44"/>
  <c r="F84" i="44"/>
  <c r="G84" i="44" s="1"/>
  <c r="K84" i="44" s="1"/>
  <c r="F80" i="44"/>
  <c r="G80" i="44" s="1"/>
  <c r="K80" i="44" s="1"/>
  <c r="T19" i="43"/>
  <c r="Y19" i="43"/>
  <c r="AD19" i="43"/>
  <c r="AI19" i="43"/>
  <c r="O18" i="43"/>
  <c r="G18" i="43"/>
  <c r="O19" i="43"/>
  <c r="H19" i="43"/>
  <c r="G19" i="43"/>
  <c r="G74" i="43"/>
  <c r="F19" i="43"/>
  <c r="AI75" i="43"/>
  <c r="AI74" i="43"/>
  <c r="AI71" i="43"/>
  <c r="AI18" i="43" s="1"/>
  <c r="AD74" i="43"/>
  <c r="Y74" i="43"/>
  <c r="O74" i="43"/>
  <c r="O71" i="43"/>
  <c r="O75" i="43"/>
  <c r="G75" i="43"/>
  <c r="O73" i="43"/>
  <c r="O72" i="43"/>
  <c r="G71" i="43"/>
  <c r="O15" i="43"/>
  <c r="AI15" i="43" s="1"/>
  <c r="AI20" i="43" s="1"/>
  <c r="E38" i="51"/>
  <c r="E37" i="51" s="1"/>
  <c r="E19" i="51" s="1"/>
  <c r="G44" i="51"/>
  <c r="N80" i="44" l="1"/>
  <c r="N84" i="44" s="1"/>
  <c r="R84" i="44" s="1"/>
  <c r="R83" i="44" s="1"/>
  <c r="D38" i="51"/>
  <c r="G38" i="51"/>
  <c r="D37" i="51"/>
  <c r="F83" i="44"/>
  <c r="F19" i="44"/>
  <c r="G19" i="44" s="1"/>
  <c r="N83" i="44" l="1"/>
  <c r="N20" i="44" s="1"/>
  <c r="R20" i="44" s="1"/>
  <c r="G37" i="51"/>
  <c r="D19" i="51"/>
  <c r="K19" i="44"/>
  <c r="N19" i="44"/>
  <c r="R19" i="44" s="1"/>
  <c r="G83" i="44"/>
  <c r="K83" i="44" s="1"/>
  <c r="F20" i="44"/>
  <c r="G20" i="44" s="1"/>
  <c r="K20" i="44" s="1"/>
  <c r="K21" i="44" l="1"/>
  <c r="G19" i="51"/>
  <c r="D69" i="51"/>
  <c r="D18" i="51" s="1"/>
  <c r="E69" i="51"/>
  <c r="E18" i="51" s="1"/>
  <c r="G69" i="51"/>
  <c r="G18" i="51" l="1"/>
  <c r="G50" i="44"/>
  <c r="F50" i="44" l="1"/>
  <c r="O50" i="44" l="1"/>
  <c r="F21" i="44" l="1"/>
  <c r="R50" i="44"/>
  <c r="P21" i="44" l="1"/>
  <c r="G21" i="44"/>
  <c r="R21" i="44"/>
  <c r="R15" i="44"/>
</calcChain>
</file>

<file path=xl/sharedStrings.xml><?xml version="1.0" encoding="utf-8"?>
<sst xmlns="http://schemas.openxmlformats.org/spreadsheetml/2006/main" count="3628" uniqueCount="605">
  <si>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</si>
  <si>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</si>
  <si>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</si>
  <si>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</si>
  <si>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</si>
  <si>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</si>
  <si>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</si>
  <si>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</si>
  <si>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</si>
  <si>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1.3</t>
  </si>
  <si>
    <t>1.3.1</t>
  </si>
  <si>
    <t>1.3.2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</si>
  <si>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</si>
  <si>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</si>
  <si>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Общий объем финансирования, в том числе за счет:</t>
  </si>
  <si>
    <t>федерального бюджета</t>
  </si>
  <si>
    <t>иных источников финансирования</t>
  </si>
  <si>
    <t>1.2.4</t>
  </si>
  <si>
    <t>0</t>
  </si>
  <si>
    <t>1.1.3.1</t>
  </si>
  <si>
    <t>1.1.3.2</t>
  </si>
  <si>
    <t>1.2.1.1</t>
  </si>
  <si>
    <t>1.2.1.2</t>
  </si>
  <si>
    <t>1</t>
  </si>
  <si>
    <t>1.2.3.1</t>
  </si>
  <si>
    <t>1.2.3.2</t>
  </si>
  <si>
    <t>1.2.3.3</t>
  </si>
  <si>
    <t>1.2.2.1</t>
  </si>
  <si>
    <t>1.1.1.3</t>
  </si>
  <si>
    <t>1.5</t>
  </si>
  <si>
    <t>1.1.4.2</t>
  </si>
  <si>
    <t>1.1.4.1</t>
  </si>
  <si>
    <t>1.1.2.1</t>
  </si>
  <si>
    <t>1.1.1.2</t>
  </si>
  <si>
    <t>1.1.1.1</t>
  </si>
  <si>
    <t>1.2.2.2</t>
  </si>
  <si>
    <t>1.4</t>
  </si>
  <si>
    <t>1.6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</si>
  <si>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</si>
  <si>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</si>
  <si>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Год начала 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</si>
  <si>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</si>
  <si>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</si>
  <si>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</si>
  <si>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в базисном уровне цен, млн рублей 
(с НДС)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</si>
  <si>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</si>
  <si>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</si>
  <si>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</si>
  <si>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</si>
  <si>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</si>
  <si>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</si>
  <si>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</si>
  <si>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</si>
  <si>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</si>
  <si>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</si>
  <si>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</si>
  <si>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</si>
  <si>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</si>
  <si>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</si>
  <si>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</si>
  <si>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</si>
  <si>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</si>
  <si>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</si>
  <si>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</si>
  <si>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</si>
  <si>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</si>
  <si>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</si>
  <si>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</si>
  <si>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</si>
  <si>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1.1.2.2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</si>
  <si>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</si>
  <si>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</si>
  <si>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</si>
  <si>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</si>
  <si>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</si>
  <si>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</si>
  <si>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</si>
  <si>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</si>
  <si>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</si>
  <si>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</si>
  <si>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</si>
  <si>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</si>
  <si>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</si>
  <si>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</si>
  <si>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</si>
  <si>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Реконструкция линий электропередачи, всего, в том числе:</t>
  </si>
  <si>
    <t>Модернизация, техническое перевооружение линий электропередачи, всего, в том числе:</t>
  </si>
  <si>
    <t>1.2.3.4</t>
  </si>
  <si>
    <t>1.2.3.5</t>
  </si>
  <si>
    <t>1.2.3.6</t>
  </si>
  <si>
    <t>1.2.3.7</t>
  </si>
  <si>
    <t>1.2.3.8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</si>
  <si>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</si>
  <si>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</si>
  <si>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</si>
  <si>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</si>
  <si>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</si>
  <si>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</si>
  <si>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</si>
  <si>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</si>
  <si>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«Включение приборов учета в систему сбора и передачи данных, класс напряжения 110 кВ и выше, всего, в том числе:»</t>
  </si>
  <si>
    <t>1.2.4.1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</si>
  <si>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</si>
  <si>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</si>
  <si>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</si>
  <si>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</si>
  <si>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</si>
  <si>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</si>
  <si>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</si>
  <si>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</si>
  <si>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Идентифика-тор инвестицион-ного проекта</t>
  </si>
  <si>
    <t>Год окончания реализации инвестиционного проекта</t>
  </si>
  <si>
    <t>нд</t>
  </si>
  <si>
    <t>Г</t>
  </si>
  <si>
    <t>1.1.3.3</t>
  </si>
  <si>
    <t>1.1.3.4</t>
  </si>
  <si>
    <t>1.1.3.5</t>
  </si>
  <si>
    <t>Модернизация , техническое перевооружение прочих объектов основных средств , всего, в том числе</t>
  </si>
  <si>
    <t>1.2.4.2</t>
  </si>
  <si>
    <t>утвержденный план</t>
  </si>
  <si>
    <r>
      <t>к решению ______________ от «__» _________ г. №__________</t>
    </r>
    <r>
      <rPr>
        <vertAlign val="superscript"/>
        <sz val="14"/>
        <rFont val="Times New Roman"/>
        <family val="1"/>
        <charset val="204"/>
      </rPr>
      <t>2)</t>
    </r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</si>
  <si>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</si>
  <si>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</si>
  <si>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полное наименование субъекта электроэнергетики</t>
  </si>
  <si>
    <t>План</t>
  </si>
  <si>
    <t>11.6.</t>
  </si>
  <si>
    <t>11.7.</t>
  </si>
  <si>
    <t>11.8.</t>
  </si>
  <si>
    <t>11.9.</t>
  </si>
  <si>
    <t>11.10.</t>
  </si>
  <si>
    <t>11.17.</t>
  </si>
  <si>
    <t>11.1.8.</t>
  </si>
  <si>
    <t>11.19.</t>
  </si>
  <si>
    <t>11.20.</t>
  </si>
  <si>
    <t>11.21.</t>
  </si>
  <si>
    <t>11.22.</t>
  </si>
  <si>
    <t>11.23.</t>
  </si>
  <si>
    <t>11.24.</t>
  </si>
  <si>
    <t>11.25.</t>
  </si>
  <si>
    <t>11.26.</t>
  </si>
  <si>
    <t>Итого (план)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</si>
  <si>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</si>
  <si>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</si>
  <si>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</si>
  <si>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Утвержденный план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</si>
  <si>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</si>
  <si>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</si>
  <si>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</si>
  <si>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</si>
  <si>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</si>
  <si>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</si>
  <si>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</si>
  <si>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Факт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</si>
  <si>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</si>
  <si>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Раздел 2. План освоения капитальных вложений по инвестиционным проектам</t>
  </si>
  <si>
    <t>Итого 
(план)</t>
  </si>
  <si>
    <t>14.1.</t>
  </si>
  <si>
    <t>14.2.</t>
  </si>
  <si>
    <t>14.3.</t>
  </si>
  <si>
    <t>14.4.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</si>
  <si>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</si>
  <si>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</si>
  <si>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</si>
  <si>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</si>
  <si>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</si>
  <si>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</si>
  <si>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</si>
  <si>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</si>
  <si>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</si>
  <si>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трансформаторов на подстанциях, не связанного с осуществлением технологического приоединения к электрическим сетям,МВА</t>
  </si>
  <si>
    <t>показатель увеличения мощности силовых трансформаторов на подстанциях в рамках осуществления технологического присоединения к электрическим сетям,МВА</t>
  </si>
  <si>
    <t>показатель увеличения протяженности линий электропередачи, не связанного с осуществлением технологического приоединения к электрическим сетям.км</t>
  </si>
  <si>
    <t>показатель увеличения протяженности линий электропередачи в рамках осуществления технологического приоединения к электрическим сетям.км</t>
  </si>
  <si>
    <t>показатель максимальной мощности присоединяемых потребителей электрической энергии. МВт</t>
  </si>
  <si>
    <t xml:space="preserve">показатель максимальной мощности присоединяемых объектов по производству электрической энергии (SТПГ) 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</si>
  <si>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лицам, МВт</t>
  </si>
  <si>
    <t>показатель степени загрузки трансформаторной подстанци, значение коэфф-та</t>
  </si>
  <si>
    <t>показатель замены силовых трансформаторов, МВА</t>
  </si>
  <si>
    <t>показатель замены линий электропередачи, км</t>
  </si>
  <si>
    <t>показатель замены выключателей, шт.</t>
  </si>
  <si>
    <t>показатель замены устройств компенсации реактивной мощности, Мвар</t>
  </si>
  <si>
    <t>показатель оценки изменения доли полезного отпуска электрической энергии.который формируется посредством приборов учета электрической энергии,включенных в систему сбора и передачи данных, %</t>
  </si>
  <si>
    <t>показатель оценки изменения средней продолжительности прекращения передачи электрической энергии потребителям услуг</t>
  </si>
  <si>
    <t>показатель оценки изменения средней  частоты прекращения передачи электрической энергии потребителям</t>
  </si>
  <si>
    <t>показатель оценки изменения объема недоотпущенной электрической энергии, МВт</t>
  </si>
  <si>
    <t>показатель общего числа исполненных в рамках инвестиционной программы обязательств сетевой организации по осуществлению технолгического присоединения, шт.</t>
  </si>
  <si>
    <t>показатель  числа обязательств сетевой организации по осуществлению технолгического присоединения, исполненных в рамках инвестиционной программы с нарушением установленного срока технологического присоединения, шт.</t>
  </si>
  <si>
    <t>показатель объема финансовых потребностей,необходимых для реализации мероприятий, направленных на выполнение требований законодательства, млн.руб.</t>
  </si>
  <si>
    <t>показатель объема финансовых потребностей,необходимых для реализации мероприятий, направленных на выполнение предписаний органов исполнительной власти, млн.руб.</t>
  </si>
  <si>
    <t>показатель объема финансовых потребностей,необходимых для реализации мероприятий,направленных на выполнение требований регламентов рынков электрической энергии, млн.руб.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</si>
  <si>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инфраструктуры, млн.руб.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</si>
  <si>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, млн.руб.</t>
  </si>
  <si>
    <t>показатель объема финансовых потребностей,необходимых для реализации мероприятий, направленных на реализацию инвестиционных проектов. Связанных с деятельностью, не относящейся к сфере электроэнергетики, млн.руб.</t>
  </si>
  <si>
    <t>класс напряжения,кВ</t>
  </si>
  <si>
    <t>10</t>
  </si>
  <si>
    <t>6</t>
  </si>
  <si>
    <t>15</t>
  </si>
  <si>
    <t>до 1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</si>
  <si>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</si>
  <si>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</si>
  <si>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</si>
  <si>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</si>
  <si>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</si>
  <si>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</si>
  <si>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</si>
  <si>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</si>
  <si>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</si>
  <si>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</si>
  <si>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</si>
  <si>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</si>
  <si>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</si>
  <si>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</si>
  <si>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</si>
  <si>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</si>
  <si>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</si>
  <si>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</si>
  <si>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</si>
  <si>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</si>
  <si>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</si>
  <si>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</si>
  <si>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</si>
  <si>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6.1</t>
  </si>
  <si>
    <t>6.2</t>
  </si>
  <si>
    <t>6.3</t>
  </si>
  <si>
    <t>7.1</t>
  </si>
  <si>
    <t>7.2</t>
  </si>
  <si>
    <t>8.1</t>
  </si>
  <si>
    <t>8.2</t>
  </si>
  <si>
    <t>8.3</t>
  </si>
  <si>
    <t>9.1</t>
  </si>
  <si>
    <t>9.2</t>
  </si>
  <si>
    <t>10.1</t>
  </si>
  <si>
    <t>11</t>
  </si>
  <si>
    <t>4.3</t>
  </si>
  <si>
    <t>4.1</t>
  </si>
  <si>
    <t>4.2</t>
  </si>
  <si>
    <t>4.4</t>
  </si>
  <si>
    <t>4.5</t>
  </si>
  <si>
    <t>4.6</t>
  </si>
  <si>
    <t>4.7</t>
  </si>
  <si>
    <t>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</si>
  <si>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</si>
  <si>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</si>
  <si>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</si>
  <si>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</si>
  <si>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</si>
  <si>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</si>
  <si>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</si>
  <si>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</si>
  <si>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</si>
  <si>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</si>
  <si>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</si>
  <si>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</si>
  <si>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</si>
  <si>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Раздел 3. Цели реализации инвестиционных проектов сетевой организации</t>
  </si>
  <si>
    <t>Акционерное общество "Западная энергетическая компания"</t>
  </si>
  <si>
    <t>4.1.1</t>
  </si>
  <si>
    <t>4.1.2</t>
  </si>
  <si>
    <t>4.1.3</t>
  </si>
  <si>
    <t>4.1.4</t>
  </si>
  <si>
    <t>4.3.1</t>
  </si>
  <si>
    <t>4.4.1</t>
  </si>
  <si>
    <t>4.3.2</t>
  </si>
  <si>
    <t>4.4.2</t>
  </si>
  <si>
    <t>4.3.3</t>
  </si>
  <si>
    <t>4.4.3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</si>
  <si>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</si>
  <si>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</si>
  <si>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</si>
  <si>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</si>
  <si>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</si>
  <si>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</si>
  <si>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</si>
  <si>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</si>
  <si>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</si>
  <si>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</si>
  <si>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</si>
  <si>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Итого за период реализации инвестиционной программы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</si>
  <si>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</si>
  <si>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</si>
  <si>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</si>
  <si>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</si>
  <si>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</si>
  <si>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</si>
  <si>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</si>
  <si>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Гектар</t>
  </si>
  <si>
    <t>Точки учета</t>
  </si>
  <si>
    <t>Штуки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</si>
  <si>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</si>
  <si>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</si>
  <si>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</si>
  <si>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</si>
  <si>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</si>
  <si>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</si>
  <si>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</si>
  <si>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</si>
  <si>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</si>
  <si>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9</t>
  </si>
  <si>
    <r>
      <t>Раздел 1 (Раздел 3).</t>
    </r>
    <r>
      <rPr>
        <b/>
        <vertAlign val="superscript"/>
        <sz val="12"/>
        <rFont val="Times New Roman"/>
        <family val="1"/>
        <charset val="204"/>
      </rPr>
      <t>4)</t>
    </r>
    <r>
      <rPr>
        <b/>
        <sz val="12"/>
        <rFont val="Times New Roman"/>
        <family val="1"/>
        <charset val="204"/>
      </rPr>
      <t xml:space="preserve"> План принятия основных средств и нематериальных активов к бухгалтерскому учету</t>
    </r>
  </si>
  <si>
    <t>Итого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</si>
  <si>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</si>
  <si>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</si>
  <si>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</si>
  <si>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</si>
  <si>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</si>
  <si>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</si>
  <si>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</si>
  <si>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</si>
  <si>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</si>
  <si>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</si>
  <si>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</si>
  <si>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</si>
  <si>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</si>
  <si>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</si>
  <si>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</si>
  <si>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</si>
  <si>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</si>
  <si>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</si>
  <si>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</si>
  <si>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</si>
  <si>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</si>
  <si>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</si>
  <si>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</si>
  <si>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</si>
  <si>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</si>
  <si>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</si>
  <si>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</si>
  <si>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</si>
  <si>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год 2024</t>
  </si>
  <si>
    <t>факт</t>
  </si>
  <si>
    <t>Квартал</t>
  </si>
  <si>
    <t>4.1.5</t>
  </si>
  <si>
    <t>4.1.6</t>
  </si>
  <si>
    <t>4.1.7</t>
  </si>
  <si>
    <t>4.1.8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</si>
  <si>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</si>
  <si>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</si>
  <si>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4.3.4</t>
  </si>
  <si>
    <t>4.3.5</t>
  </si>
  <si>
    <t>4.3.6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</si>
  <si>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</si>
  <si>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 xml:space="preserve">     более 3 лет, то после столбца 4.3.6 настоящая форма дополняется новыми столбцами, аналогичными столбцам 4.3.1 - 4.3.6,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</si>
  <si>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менее 3 лет, то в настоящей форме удаляются столбцы 4.3.1 - 4.3.6  или 4.2.1 - 4.3.6.</t>
  </si>
  <si>
    <t>1)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</si>
  <si>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2)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</si>
  <si>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 xml:space="preserve">3)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</si>
  <si>
    <t>4) 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</si>
  <si>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</si>
  <si>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</t>
  </si>
  <si>
    <t xml:space="preserve">2024 Год </t>
  </si>
  <si>
    <t>км ВЛ
 1-цеп</t>
  </si>
  <si>
    <t>км ВЛ
 2-цеп</t>
  </si>
  <si>
    <t>км КЛ</t>
  </si>
  <si>
    <t>4.1.9</t>
  </si>
  <si>
    <t>Раздел 2. Ввод объектов инвестиционной деятельности (мощностей) в эксплуатацию</t>
  </si>
  <si>
    <t xml:space="preserve">Итого </t>
  </si>
  <si>
    <r>
      <t>Приложение  №7</t>
    </r>
    <r>
      <rPr>
        <vertAlign val="superscript"/>
        <sz val="14"/>
        <rFont val="Times New Roman"/>
        <family val="1"/>
        <charset val="204"/>
      </rPr>
      <t>1)</t>
    </r>
  </si>
  <si>
    <r>
      <t>Приложение  №4</t>
    </r>
    <r>
      <rPr>
        <vertAlign val="superscript"/>
        <sz val="14"/>
        <rFont val="Times New Roman"/>
        <family val="1"/>
        <charset val="204"/>
      </rPr>
      <t>1)</t>
    </r>
  </si>
  <si>
    <r>
      <t>Приложение  № 3</t>
    </r>
    <r>
      <rPr>
        <vertAlign val="superscript"/>
        <sz val="14"/>
        <rFont val="Times New Roman"/>
        <family val="1"/>
        <charset val="204"/>
      </rPr>
      <t>1)</t>
    </r>
  </si>
  <si>
    <t>наименование субъекта Российской Федерации</t>
  </si>
  <si>
    <t>№ п/п</t>
  </si>
  <si>
    <t>Показатель</t>
  </si>
  <si>
    <t>Источники финансирования инвестиционной программы всего (строка I + строка II) всего, в том числе:</t>
  </si>
  <si>
    <t>I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</si>
  <si>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</si>
  <si>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</si>
  <si>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</si>
  <si>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</si>
  <si>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</si>
  <si>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производство и поставка электрической энергии на оптовом рынке электрической энергии и мощности</t>
  </si>
  <si>
    <t>1.1.1.1.2</t>
  </si>
  <si>
    <t>производство и поставка электрической мощности на оптовом рынке электрической энергии и мощности</t>
  </si>
  <si>
    <t>1.1.1.1.3</t>
  </si>
  <si>
    <t>производство и поставка электрической энергии (мощности) на розничных рынках электрической энергии</t>
  </si>
  <si>
    <t>производства и поставки тепловой энергии (мощности)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</si>
  <si>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</si>
  <si>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</si>
  <si>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</si>
  <si>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реализации тепловой энергии (мощности)</t>
  </si>
  <si>
    <t>в части управления технологическими режимами</t>
  </si>
  <si>
    <t>в части обеспечения надежности</t>
  </si>
  <si>
    <t>прибыль от продажи электрической энергии (мощности) по нерегулируемым ценам, всего, в том числе:</t>
  </si>
  <si>
    <t>1.1.2.3</t>
  </si>
  <si>
    <t>прочая прибыль</t>
  </si>
  <si>
    <t>Амортизация основных средств всего, в том числе:</t>
  </si>
  <si>
    <t>производство и поставка электрической энергии и мощности</t>
  </si>
  <si>
    <t>1.2.1.1.1</t>
  </si>
  <si>
    <t>1.2.1.1.2</t>
  </si>
  <si>
    <t>1.2.1.1.3</t>
  </si>
  <si>
    <t>производство и поставка тепловой энергии (мощности)</t>
  </si>
  <si>
    <t>1.2.1.3</t>
  </si>
  <si>
    <t>оказание услуг по передаче электрической энергии</t>
  </si>
  <si>
    <t>1.2.1.4</t>
  </si>
  <si>
    <t>оказание услуг по передаче тепловой энергии, теплоносителя</t>
  </si>
  <si>
    <t>1.2.1.5</t>
  </si>
  <si>
    <t>реализация электрической энергии и мощности</t>
  </si>
  <si>
    <t>1.2.1.6</t>
  </si>
  <si>
    <t>1.2.1.7</t>
  </si>
  <si>
    <t>оказание услуг по оперативно-диспетчерскому управлению в электроэнергетике всего, в том числе:</t>
  </si>
  <si>
    <t>1.2.1.7.1</t>
  </si>
  <si>
    <t>1.2.1.7.2</t>
  </si>
  <si>
    <t>прочая текущая амортизация</t>
  </si>
  <si>
    <t>недоиспользованная амортизация прошлых лет всего, в том числе:</t>
  </si>
  <si>
    <t>1.2.3.1.1</t>
  </si>
  <si>
    <t>1.2.3.1.2</t>
  </si>
  <si>
    <t>1.2.3.7.1</t>
  </si>
  <si>
    <t>1.2.3.7.2</t>
  </si>
  <si>
    <t>Возврат налога на добавленную стоимость 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</si>
  <si>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</si>
  <si>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</si>
  <si>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</si>
  <si>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</si>
  <si>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</si>
  <si>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</si>
  <si>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</si>
  <si>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</si>
  <si>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</si>
  <si>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</si>
  <si>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</si>
  <si>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</si>
  <si>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Вексели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</si>
  <si>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</si>
  <si>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</si>
  <si>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</si>
  <si>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</si>
  <si>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</si>
  <si>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</si>
  <si>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</si>
  <si>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</si>
  <si>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</si>
  <si>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</si>
  <si>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</si>
  <si>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</si>
  <si>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</si>
  <si>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</si>
  <si>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</si>
  <si>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</si>
  <si>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3.2</t>
  </si>
  <si>
    <t>_____*_В строках, содержащих слова "всего, в том числе" указывается сумма нижерасположенных строк соответствующего раздела (подраздела).</t>
  </si>
  <si>
    <t>_____**_Строка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заполняется.</t>
  </si>
  <si>
    <t>_____***_Указывается на основании заключенных договоров на оказание услуг по передаче электрической энергии.</t>
  </si>
  <si>
    <t>_____****_Указываются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вложениями.</t>
  </si>
  <si>
    <t>_____*****_Указывается суммарно стоимость оказанных субъекту электроэнергетики услуг:</t>
  </si>
  <si>
    <t>_____по оперативно-диспетчерскому управлению в электроэнергетике;</t>
  </si>
  <si>
    <t>_____по организации оптовой торговли электрической энергией, мощностью и иными допущенными к обращению на оптовом рынке товарами и услугами;</t>
  </si>
  <si>
    <t>_____по расчету требований и обязательств участников оптового рынка.</t>
  </si>
  <si>
    <t>прибыль от технологического присоединения, в том числе:</t>
  </si>
  <si>
    <t>от технологического присоединения объектов по производству электрической энергии</t>
  </si>
  <si>
    <t>от технологического присоединения потребителей электрической энергии</t>
  </si>
  <si>
    <t>амортизация, учтенная в тарифах, всего, в том числе:</t>
  </si>
  <si>
    <t>3.4</t>
  </si>
  <si>
    <t>3.5</t>
  </si>
  <si>
    <r>
      <t>Раздел 3. Источники финансирования инвестиционной программы</t>
    </r>
    <r>
      <rPr>
        <b/>
        <vertAlign val="superscript"/>
        <sz val="14"/>
        <rFont val="Times New Roman"/>
        <family val="1"/>
        <charset val="204"/>
      </rPr>
      <t>3)</t>
    </r>
  </si>
  <si>
    <r>
      <t>Приложение  № 8</t>
    </r>
    <r>
      <rPr>
        <vertAlign val="superscript"/>
        <sz val="14"/>
        <rFont val="Times New Roman"/>
        <family val="1"/>
        <charset val="204"/>
      </rPr>
      <t>1)</t>
    </r>
  </si>
  <si>
    <r>
      <t>_____</t>
    </r>
    <r>
      <rPr>
        <b/>
        <sz val="9"/>
        <rFont val="Times New Roman"/>
        <family val="1"/>
        <charset val="204"/>
      </rPr>
      <t>Примечание:</t>
    </r>
  </si>
  <si>
    <r>
      <t>Приложение  № 1</t>
    </r>
    <r>
      <rPr>
        <vertAlign val="superscript"/>
        <sz val="14"/>
        <rFont val="Times New Roman"/>
        <family val="1"/>
        <charset val="204"/>
      </rPr>
      <t>1)</t>
    </r>
  </si>
  <si>
    <r>
      <t>Приложение  №2</t>
    </r>
    <r>
      <rPr>
        <vertAlign val="superscript"/>
        <sz val="14"/>
        <rFont val="Times New Roman"/>
        <family val="1"/>
        <charset val="204"/>
      </rPr>
      <t>1)</t>
    </r>
  </si>
  <si>
    <t>I кв.</t>
  </si>
  <si>
    <t>II кв.</t>
  </si>
  <si>
    <t>III кв.</t>
  </si>
  <si>
    <t>IV кв.</t>
  </si>
  <si>
    <t>Итого предложения по  утвержденному плану 
за год</t>
  </si>
  <si>
    <t>4.3.7</t>
  </si>
  <si>
    <t>4.3.8</t>
  </si>
  <si>
    <t>4.3.9</t>
  </si>
  <si>
    <t>4.4.4</t>
  </si>
  <si>
    <t>4.4.5</t>
  </si>
  <si>
    <t>4.4.6</t>
  </si>
  <si>
    <t>4.4.7</t>
  </si>
  <si>
    <t>4.4.8</t>
  </si>
  <si>
    <t>4.4.9</t>
  </si>
  <si>
    <t>5</t>
  </si>
  <si>
    <t>8</t>
  </si>
  <si>
    <t>12</t>
  </si>
  <si>
    <t>13</t>
  </si>
  <si>
    <t>План ввода основных средств</t>
  </si>
  <si>
    <r>
      <t>Приложение  № 5</t>
    </r>
    <r>
      <rPr>
        <vertAlign val="superscript"/>
        <sz val="14"/>
        <rFont val="Times New Roman"/>
        <family val="1"/>
        <charset val="204"/>
      </rPr>
      <t>1)</t>
    </r>
  </si>
  <si>
    <t>3) Форма заполняется на каждый год периода, на который утверждается инвестиционная программа сетевой организации и (или) изменения, вносимые в инвестиционную программу сетевой организации.</t>
  </si>
  <si>
    <t>4) Наименования количественных показателей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 (Собрание законодательства Российской Федерации, 2004, № 4, ст. 282; 2009, № 17, ст. 2088; 2010, № 33, ст. 4431; 2011, № 45, ст. 6404; 2012, № 4, ст. 505; № 23, ст. 3008; 2013, № 27, 
ст. 3602; № 31, ст. 4216; № 31, ст. 4226; № 36, ст. 4586; № 50, ст. 6598; 2014, № 9, ст. 907; № 8, ст. 815; № 9, ст. 919; № 19, ст. 2416; № 25, ст. 3311; № 34, ст. 4659; 2015, № 5, ст. 827; № 8, ст. 1175; № 20, ст. 2924; № 37, ст. 5153; № 39, ст. 5405; № 45, ст. 6256; 2016, № 22, ст. 3212).</t>
  </si>
  <si>
    <t>Приложение  №3.1</t>
  </si>
  <si>
    <t>к решению ______________ от «__» _________ г. №__________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</si>
  <si>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присоединения, шт.</t>
  </si>
  <si>
    <t>показатель 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шт.</t>
  </si>
  <si>
    <r>
      <t>Раздел 2. План принятия основных средств и нематериальных активов к бухгалтерскому учету на год 2024</t>
    </r>
    <r>
      <rPr>
        <b/>
        <vertAlign val="superscript"/>
        <sz val="14"/>
        <color rgb="FF000000"/>
        <rFont val="Times New Roman"/>
        <family val="1"/>
        <charset val="204"/>
      </rPr>
      <t>3)</t>
    </r>
    <r>
      <rPr>
        <b/>
        <sz val="14"/>
        <color rgb="FF000000"/>
        <rFont val="Times New Roman"/>
        <family val="1"/>
        <charset val="204"/>
      </rPr>
      <t xml:space="preserve"> с распределенеием по кварталам</t>
    </r>
  </si>
  <si>
    <t>План принятия основных средств и нематериальных активов к бухгалтерскому учету на год начала реализации программы 2024 год</t>
  </si>
  <si>
    <t>ласс напряжения,кВ</t>
  </si>
  <si>
    <r>
      <t>Приложение  № 3.2</t>
    </r>
    <r>
      <rPr>
        <vertAlign val="superscript"/>
        <sz val="14"/>
        <rFont val="Times New Roman"/>
        <family val="1"/>
        <charset val="204"/>
      </rPr>
      <t>1)</t>
    </r>
  </si>
  <si>
    <r>
      <t>План ввода основных средств (Плановые показатели реализации инвестиционной программы)</t>
    </r>
    <r>
      <rPr>
        <b/>
        <vertAlign val="superscript"/>
        <sz val="12"/>
        <rFont val="Times New Roman"/>
        <family val="1"/>
        <charset val="204"/>
      </rPr>
      <t>3)</t>
    </r>
  </si>
  <si>
    <t>5.1.</t>
  </si>
  <si>
    <t>4.1.</t>
  </si>
  <si>
    <t>4.2.</t>
  </si>
  <si>
    <t>4.3.</t>
  </si>
  <si>
    <t>4.4.</t>
  </si>
  <si>
    <t>4.5.</t>
  </si>
  <si>
    <t>4.6.</t>
  </si>
  <si>
    <t>4.7.</t>
  </si>
  <si>
    <t>4.8.</t>
  </si>
  <si>
    <t>5.2.</t>
  </si>
  <si>
    <t>5.3.</t>
  </si>
  <si>
    <t>5.4.</t>
  </si>
  <si>
    <t>5.5.</t>
  </si>
  <si>
    <t>5.6.</t>
  </si>
  <si>
    <t>5.7.</t>
  </si>
  <si>
    <t>5.8.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</si>
  <si>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</si>
  <si>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</si>
  <si>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</si>
  <si>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</si>
  <si>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</si>
  <si>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</si>
  <si>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</si>
  <si>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</si>
  <si>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</si>
  <si>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</si>
  <si>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8.3.</t>
  </si>
  <si>
    <t>8.4.</t>
  </si>
  <si>
    <t>8.5.</t>
  </si>
  <si>
    <t>8.6.</t>
  </si>
  <si>
    <t>8.7.</t>
  </si>
  <si>
    <t>8.8.</t>
  </si>
  <si>
    <t>8.4</t>
  </si>
  <si>
    <t>8.5</t>
  </si>
  <si>
    <t>8.6</t>
  </si>
  <si>
    <t>8.7</t>
  </si>
  <si>
    <t>8.8</t>
  </si>
  <si>
    <t>8.9</t>
  </si>
  <si>
    <t>9.3</t>
  </si>
  <si>
    <t>9.4</t>
  </si>
  <si>
    <t>9.5</t>
  </si>
  <si>
    <t>9.6</t>
  </si>
  <si>
    <t>9.7</t>
  </si>
  <si>
    <t>9.8</t>
  </si>
  <si>
    <t>9.9</t>
  </si>
  <si>
    <t>10.2</t>
  </si>
  <si>
    <t>10.3</t>
  </si>
  <si>
    <t>10.4</t>
  </si>
  <si>
    <t>10.5</t>
  </si>
  <si>
    <t>10.6</t>
  </si>
  <si>
    <t>10.7</t>
  </si>
  <si>
    <t>10.8</t>
  </si>
  <si>
    <t>10.9</t>
  </si>
  <si>
    <r>
      <t>Калининградская область</t>
    </r>
    <r>
      <rPr>
        <u/>
        <vertAlign val="superscript"/>
        <sz val="12"/>
        <rFont val="Times New Roman"/>
        <family val="1"/>
        <charset val="204"/>
      </rPr>
      <t>4)</t>
    </r>
  </si>
  <si>
    <t>Общество с ограниченной ответственностью "ЭнергоСеть"</t>
  </si>
  <si>
    <t xml:space="preserve"> План на 01.01.2025</t>
  </si>
  <si>
    <t>Факт 2024 года</t>
  </si>
  <si>
    <t>Реконструкция ТП 39-6 г. Светлогорск, ул. Новая</t>
  </si>
  <si>
    <t>Общество с ограниченной ответственностью "Энергосеть"</t>
  </si>
  <si>
    <t>2025 год</t>
  </si>
  <si>
    <t>2026 год</t>
  </si>
  <si>
    <t>год 2025</t>
  </si>
  <si>
    <t>год 2026</t>
  </si>
  <si>
    <t xml:space="preserve">2025 Год </t>
  </si>
  <si>
    <t xml:space="preserve">2026 Год </t>
  </si>
  <si>
    <t>млн. рублей</t>
  </si>
  <si>
    <t>03.2024</t>
  </si>
  <si>
    <t>02.2024</t>
  </si>
  <si>
    <t>1.6.1</t>
  </si>
  <si>
    <t>1.5.1</t>
  </si>
  <si>
    <t>Земельный участок 39:03:030214:162 (под ПС 110 кВ О-64 "Васильково")</t>
  </si>
  <si>
    <t>1-5-1</t>
  </si>
  <si>
    <t>1.5.2</t>
  </si>
  <si>
    <t>Земельный участок 39:15:131840:362 (под КТП-291)</t>
  </si>
  <si>
    <t>1-5-2</t>
  </si>
  <si>
    <t>2024</t>
  </si>
  <si>
    <t>1-6-1</t>
  </si>
  <si>
    <t>2027</t>
  </si>
  <si>
    <r>
      <t xml:space="preserve"> Утвержденный план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2025 года</t>
    </r>
  </si>
  <si>
    <t xml:space="preserve"> Утвержденный план 2026 года</t>
  </si>
  <si>
    <t xml:space="preserve"> Утвержденный план 2027 года</t>
  </si>
  <si>
    <t xml:space="preserve">2024 год </t>
  </si>
  <si>
    <t>2027 год</t>
  </si>
  <si>
    <t>План на 01.01.2024</t>
  </si>
  <si>
    <t>год 2027</t>
  </si>
  <si>
    <t xml:space="preserve"> на год 2027</t>
  </si>
  <si>
    <t xml:space="preserve"> на год 2026</t>
  </si>
  <si>
    <r>
      <t>Раздел 2. План принятия основных средств и нематериальных активов к бухгалтерскому учету на год 2027</t>
    </r>
    <r>
      <rPr>
        <b/>
        <vertAlign val="superscript"/>
        <sz val="14"/>
        <color rgb="FF000000"/>
        <rFont val="Times New Roman"/>
        <family val="1"/>
        <charset val="204"/>
      </rPr>
      <t>3)</t>
    </r>
    <r>
      <rPr>
        <b/>
        <sz val="14"/>
        <color rgb="FF000000"/>
        <rFont val="Times New Roman"/>
        <family val="1"/>
        <charset val="204"/>
      </rPr>
      <t xml:space="preserve"> с распределенеием по кварталам</t>
    </r>
  </si>
  <si>
    <t>3.3</t>
  </si>
  <si>
    <t>Монтаж ДГК 15 кВ ПС О-64 "Васильково"</t>
  </si>
  <si>
    <t>1-2-2</t>
  </si>
  <si>
    <t>2026</t>
  </si>
  <si>
    <t>Реконструкция КТП-749 г. Калининград, ул. Батальная</t>
  </si>
  <si>
    <t>1-2-1-1</t>
  </si>
  <si>
    <t>1-2-1-2</t>
  </si>
  <si>
    <t>06.2024</t>
  </si>
  <si>
    <t>Реконструкция КТП-769 г. Калининград, ул. Иртышская</t>
  </si>
  <si>
    <t>1-2-1-3</t>
  </si>
  <si>
    <t xml:space="preserve"> на  2025 год</t>
  </si>
  <si>
    <t>Реконструкция ТП-68 г. Калининград, ул. Каштановая аллея</t>
  </si>
  <si>
    <t>1-2-1-4</t>
  </si>
  <si>
    <t>Реконструкция ТП-68, г. Калининград, ул. Каштановая аллея</t>
  </si>
  <si>
    <t>2025</t>
  </si>
  <si>
    <t>Реконструкция ТП-68 г. Калининград ,ул. Каштановая аллея</t>
  </si>
  <si>
    <t>Реконструкция ТП 34-7, г. Гурьевск, ул. Строительная</t>
  </si>
  <si>
    <t>1-2-1-5</t>
  </si>
  <si>
    <t>Реконструкция ТП 124-8, г. Светлогорск, ул. Зеленая</t>
  </si>
  <si>
    <t>1-2-1-6</t>
  </si>
  <si>
    <t>Реконструкция ТП 10-17, Зеленоградский р-н, пос. Хвойное</t>
  </si>
  <si>
    <t>1-2-1-7</t>
  </si>
  <si>
    <t>1.2.1.8</t>
  </si>
  <si>
    <t>Реконструкция ТП 137-10, г. Гурьевск, Калининградское шоссе</t>
  </si>
  <si>
    <t>1-2-1-8</t>
  </si>
  <si>
    <t>1.2.5.9</t>
  </si>
  <si>
    <t>Реконструкция ТП 158-6, г. Зеленоградск, ул. Тургенева</t>
  </si>
  <si>
    <t>1-2-1-9</t>
  </si>
  <si>
    <t>Приобретение электросетевого имущества согласно Договору купли-продажи электросетевого имущства №01/03/2024 от 27.02.2024 г. с АО "МАКРО-МАКС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</si>
</sst>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[$€-1]_-;\-* #,##0.00[$€-1]_-;_-* &quot;-&quot;??[$€-1]_-"/>
    <numFmt numFmtId="169" formatCode="#,##0.00_ ;\-#,##0.00\ "/>
    <numFmt numFmtId="170" formatCode="#,##0_ ;\-#,##0\ "/>
    <numFmt numFmtId="171" formatCode="#,##0.00\ &quot;₽&quot;"/>
    <numFmt numFmtId="172" formatCode="_-* #,##0.0_р_._-;\-* #,##0.0_р_._-;_-* &quot;-&quot;??_р_._-;_-@_-"/>
    <numFmt numFmtId="173" formatCode="_-* #,##0.0_р_._-;\-* #,##0.0_р_._-;_-* &quot;-&quot;?_р_._-;_-@_-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14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5.85"/>
      <name val="Times New Roman"/>
      <family val="1"/>
      <charset val="204"/>
    </font>
    <font>
      <i/>
      <sz val="5.85"/>
      <name val="Times New Roman"/>
      <family val="1"/>
      <charset val="204"/>
    </font>
    <font>
      <sz val="10"/>
      <name val="Times New Roman CYR"/>
      <charset val="204"/>
    </font>
    <font>
      <b/>
      <vertAlign val="superscript"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</font>
    <font>
      <u/>
      <sz val="12"/>
      <name val="Times New Roman"/>
      <family val="1"/>
      <charset val="204"/>
    </font>
    <font>
      <u/>
      <vertAlign val="superscript"/>
      <sz val="12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168" fontId="1" fillId="2" borderId="3" applyNumberFormat="0" applyFon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38" fontId="7" fillId="0" borderId="0">
      <alignment vertical="top"/>
    </xf>
    <xf numFmtId="0" fontId="5" fillId="0" borderId="0"/>
    <xf numFmtId="0" fontId="5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6" fontId="5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</cellStyleXfs>
  <cellXfs count="50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90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 shrinkToFit="1"/>
    </xf>
    <xf numFmtId="2" fontId="2" fillId="0" borderId="23" xfId="0" applyNumberFormat="1" applyFont="1" applyBorder="1" applyAlignment="1">
      <alignment horizontal="center" vertical="center" wrapText="1"/>
    </xf>
    <xf numFmtId="169" fontId="3" fillId="0" borderId="23" xfId="0" applyNumberFormat="1" applyFont="1" applyBorder="1" applyAlignment="1">
      <alignment horizontal="center" vertical="center" wrapText="1"/>
    </xf>
    <xf numFmtId="169" fontId="2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169" fontId="2" fillId="0" borderId="23" xfId="2" applyNumberFormat="1" applyBorder="1" applyAlignment="1">
      <alignment horizontal="center" vertical="center" wrapText="1"/>
    </xf>
    <xf numFmtId="49" fontId="2" fillId="0" borderId="23" xfId="0" applyNumberFormat="1" applyFont="1" applyBorder="1" applyAlignment="1">
      <alignment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0" fillId="0" borderId="0" xfId="0" applyFont="1"/>
    <xf numFmtId="0" fontId="2" fillId="0" borderId="0" xfId="16" applyFont="1"/>
    <xf numFmtId="49" fontId="2" fillId="0" borderId="23" xfId="16" applyNumberFormat="1" applyFont="1" applyBorder="1" applyAlignment="1">
      <alignment horizontal="center" vertical="center" wrapText="1"/>
    </xf>
    <xf numFmtId="0" fontId="2" fillId="0" borderId="23" xfId="16" applyFont="1" applyBorder="1" applyAlignment="1">
      <alignment horizontal="center" vertical="center" wrapText="1"/>
    </xf>
    <xf numFmtId="0" fontId="21" fillId="0" borderId="0" xfId="16" applyFont="1" applyAlignment="1">
      <alignment vertical="center"/>
    </xf>
    <xf numFmtId="0" fontId="21" fillId="0" borderId="0" xfId="16" applyFont="1"/>
    <xf numFmtId="0" fontId="2" fillId="0" borderId="27" xfId="16" applyFont="1" applyBorder="1" applyAlignment="1">
      <alignment horizontal="center" vertical="center" textRotation="90" wrapText="1"/>
    </xf>
    <xf numFmtId="0" fontId="2" fillId="0" borderId="2" xfId="16" applyFont="1" applyBorder="1" applyAlignment="1">
      <alignment horizontal="center" vertical="center" textRotation="90" wrapText="1"/>
    </xf>
    <xf numFmtId="49" fontId="2" fillId="0" borderId="23" xfId="16" applyNumberFormat="1" applyFont="1" applyBorder="1" applyAlignment="1">
      <alignment horizontal="center" vertical="center"/>
    </xf>
    <xf numFmtId="0" fontId="2" fillId="0" borderId="23" xfId="16" applyFont="1" applyBorder="1" applyAlignment="1">
      <alignment horizontal="center" vertical="center"/>
    </xf>
    <xf numFmtId="49" fontId="2" fillId="0" borderId="23" xfId="16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16" applyNumberFormat="1" applyFont="1" applyBorder="1" applyAlignment="1">
      <alignment horizontal="center" vertical="center" wrapText="1"/>
    </xf>
    <xf numFmtId="0" fontId="2" fillId="0" borderId="23" xfId="16" applyFont="1" applyBorder="1" applyAlignment="1">
      <alignment horizontal="center" vertical="top" wrapText="1"/>
    </xf>
    <xf numFmtId="0" fontId="23" fillId="0" borderId="0" xfId="16" applyFont="1"/>
    <xf numFmtId="49" fontId="2" fillId="0" borderId="30" xfId="16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23" xfId="16" applyFont="1" applyBorder="1" applyAlignment="1">
      <alignment horizontal="center"/>
    </xf>
    <xf numFmtId="4" fontId="2" fillId="0" borderId="23" xfId="0" applyNumberFormat="1" applyFont="1" applyBorder="1" applyAlignment="1">
      <alignment horizontal="center" vertical="center"/>
    </xf>
    <xf numFmtId="0" fontId="2" fillId="0" borderId="27" xfId="15" applyFont="1" applyBorder="1" applyAlignment="1">
      <alignment horizontal="center" vertical="center" wrapText="1"/>
    </xf>
    <xf numFmtId="0" fontId="2" fillId="0" borderId="32" xfId="15" applyFont="1" applyBorder="1" applyAlignment="1">
      <alignment horizontal="center" vertical="center" wrapText="1"/>
    </xf>
    <xf numFmtId="0" fontId="2" fillId="0" borderId="23" xfId="15" applyFont="1" applyBorder="1" applyAlignment="1">
      <alignment horizontal="center" vertical="center" wrapText="1"/>
    </xf>
    <xf numFmtId="0" fontId="2" fillId="0" borderId="23" xfId="15" applyFont="1" applyBorder="1" applyAlignment="1">
      <alignment horizontal="center" vertical="center" textRotation="90" wrapText="1"/>
    </xf>
    <xf numFmtId="49" fontId="2" fillId="0" borderId="23" xfId="15" applyNumberFormat="1" applyFont="1" applyBorder="1" applyAlignment="1">
      <alignment horizontal="center" vertical="center"/>
    </xf>
    <xf numFmtId="167" fontId="2" fillId="0" borderId="0" xfId="22" applyNumberFormat="1" applyFont="1" applyFill="1" applyBorder="1" applyAlignment="1">
      <alignment horizontal="left" vertical="center" wrapText="1"/>
    </xf>
    <xf numFmtId="2" fontId="2" fillId="0" borderId="0" xfId="22" applyNumberFormat="1" applyFont="1" applyFill="1" applyBorder="1" applyAlignment="1">
      <alignment horizontal="left" vertical="center" wrapText="1"/>
    </xf>
    <xf numFmtId="0" fontId="2" fillId="0" borderId="0" xfId="22" applyNumberFormat="1" applyFont="1" applyFill="1" applyBorder="1" applyAlignment="1">
      <alignment horizontal="left" vertical="center" wrapText="1"/>
    </xf>
    <xf numFmtId="171" fontId="2" fillId="0" borderId="0" xfId="2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2" fontId="2" fillId="0" borderId="23" xfId="26" applyNumberFormat="1" applyFont="1" applyFill="1" applyBorder="1" applyAlignment="1">
      <alignment horizontal="center" vertical="center"/>
    </xf>
    <xf numFmtId="0" fontId="2" fillId="0" borderId="27" xfId="15" applyFont="1" applyBorder="1" applyAlignment="1">
      <alignment horizontal="center" vertical="center" textRotation="90" wrapText="1"/>
    </xf>
    <xf numFmtId="49" fontId="2" fillId="0" borderId="27" xfId="15" applyNumberFormat="1" applyFont="1" applyBorder="1" applyAlignment="1">
      <alignment horizontal="center" vertical="center"/>
    </xf>
    <xf numFmtId="0" fontId="35" fillId="0" borderId="0" xfId="0" applyFont="1"/>
    <xf numFmtId="49" fontId="2" fillId="0" borderId="24" xfId="0" applyNumberFormat="1" applyFont="1" applyBorder="1" applyAlignment="1">
      <alignment vertical="center" wrapText="1"/>
    </xf>
    <xf numFmtId="4" fontId="2" fillId="0" borderId="23" xfId="16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" fillId="0" borderId="23" xfId="15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16" applyFont="1" applyAlignment="1">
      <alignment horizontal="center" vertical="center"/>
    </xf>
    <xf numFmtId="0" fontId="14" fillId="0" borderId="0" xfId="16" applyFont="1" applyAlignment="1">
      <alignment vertical="center"/>
    </xf>
    <xf numFmtId="0" fontId="2" fillId="0" borderId="0" xfId="16" applyFont="1" applyAlignment="1">
      <alignment vertical="top"/>
    </xf>
    <xf numFmtId="16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 wrapText="1"/>
    </xf>
    <xf numFmtId="169" fontId="3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169" fontId="3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9" fontId="2" fillId="0" borderId="0" xfId="0" applyNumberFormat="1" applyFont="1" applyAlignment="1">
      <alignment horizontal="center" vertical="center" wrapText="1"/>
    </xf>
    <xf numFmtId="169" fontId="2" fillId="0" borderId="0" xfId="2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/>
    <xf numFmtId="0" fontId="19" fillId="0" borderId="0" xfId="0" applyFont="1"/>
    <xf numFmtId="1" fontId="2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 shrinkToFit="1"/>
    </xf>
    <xf numFmtId="14" fontId="2" fillId="0" borderId="23" xfId="0" applyNumberFormat="1" applyFont="1" applyBorder="1" applyAlignment="1">
      <alignment vertical="center" wrapText="1"/>
    </xf>
    <xf numFmtId="165" fontId="2" fillId="0" borderId="0" xfId="16" applyNumberFormat="1" applyFont="1" applyAlignment="1">
      <alignment horizontal="left"/>
    </xf>
    <xf numFmtId="165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2" fontId="2" fillId="0" borderId="0" xfId="0" applyNumberFormat="1" applyFont="1" applyAlignment="1">
      <alignment wrapText="1"/>
    </xf>
    <xf numFmtId="165" fontId="12" fillId="0" borderId="0" xfId="16" applyNumberFormat="1" applyFont="1" applyAlignment="1">
      <alignment horizontal="left"/>
    </xf>
    <xf numFmtId="165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horizontal="center" wrapText="1"/>
    </xf>
    <xf numFmtId="1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/>
    <xf numFmtId="0" fontId="0" fillId="0" borderId="0" xfId="0" applyAlignment="1">
      <alignment horizontal="center"/>
    </xf>
    <xf numFmtId="49" fontId="2" fillId="0" borderId="2" xfId="16" applyNumberFormat="1" applyFont="1" applyBorder="1" applyAlignment="1">
      <alignment horizontal="center"/>
    </xf>
    <xf numFmtId="0" fontId="18" fillId="0" borderId="0" xfId="16" applyFont="1" applyAlignment="1">
      <alignment horizontal="center" vertical="center" wrapText="1"/>
    </xf>
    <xf numFmtId="4" fontId="10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16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center"/>
    </xf>
    <xf numFmtId="172" fontId="10" fillId="0" borderId="0" xfId="0" applyNumberFormat="1" applyFont="1" applyAlignment="1">
      <alignment horizontal="center"/>
    </xf>
    <xf numFmtId="167" fontId="2" fillId="0" borderId="0" xfId="0" applyNumberFormat="1" applyFont="1"/>
    <xf numFmtId="173" fontId="2" fillId="0" borderId="0" xfId="0" applyNumberFormat="1" applyFont="1"/>
    <xf numFmtId="0" fontId="26" fillId="0" borderId="0" xfId="0" applyFont="1" applyAlignment="1">
      <alignment horizontal="left" vertical="center" wrapText="1" shrinkToFit="1"/>
    </xf>
    <xf numFmtId="0" fontId="10" fillId="0" borderId="0" xfId="0" applyFont="1"/>
    <xf numFmtId="172" fontId="10" fillId="0" borderId="0" xfId="0" applyNumberFormat="1" applyFont="1"/>
    <xf numFmtId="0" fontId="2" fillId="0" borderId="0" xfId="2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2" fontId="2" fillId="0" borderId="23" xfId="15" applyNumberFormat="1" applyFont="1" applyBorder="1" applyAlignment="1">
      <alignment horizontal="center" vertical="center" textRotation="90" wrapText="1"/>
    </xf>
    <xf numFmtId="16" fontId="2" fillId="0" borderId="23" xfId="15" applyNumberFormat="1" applyFont="1" applyBorder="1" applyAlignment="1">
      <alignment horizontal="center" vertical="center"/>
    </xf>
    <xf numFmtId="2" fontId="2" fillId="0" borderId="23" xfId="15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27" applyAlignment="1">
      <alignment horizontal="center" vertical="center"/>
    </xf>
    <xf numFmtId="0" fontId="2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49" fontId="31" fillId="0" borderId="23" xfId="17" applyNumberFormat="1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" fillId="0" borderId="0" xfId="27" applyAlignment="1">
      <alignment vertical="center"/>
    </xf>
    <xf numFmtId="0" fontId="38" fillId="0" borderId="0" xfId="0" applyFont="1"/>
    <xf numFmtId="0" fontId="2" fillId="0" borderId="0" xfId="15" applyFont="1" applyAlignment="1">
      <alignment horizontal="center" vertical="center" wrapText="1"/>
    </xf>
    <xf numFmtId="49" fontId="2" fillId="0" borderId="0" xfId="15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3" xfId="15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" fillId="3" borderId="33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 shrinkToFit="1"/>
    </xf>
    <xf numFmtId="169" fontId="3" fillId="3" borderId="33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 shrinkToFit="1"/>
    </xf>
    <xf numFmtId="0" fontId="2" fillId="4" borderId="5" xfId="0" applyFont="1" applyFill="1" applyBorder="1" applyAlignment="1">
      <alignment horizontal="center" vertical="center" wrapText="1"/>
    </xf>
    <xf numFmtId="167" fontId="3" fillId="4" borderId="5" xfId="0" applyNumberFormat="1" applyFont="1" applyFill="1" applyBorder="1" applyAlignment="1">
      <alignment horizontal="center" vertical="center" wrapText="1"/>
    </xf>
    <xf numFmtId="169" fontId="3" fillId="4" borderId="11" xfId="0" applyNumberFormat="1" applyFont="1" applyFill="1" applyBorder="1" applyAlignment="1">
      <alignment horizontal="center" vertical="center" wrapText="1"/>
    </xf>
    <xf numFmtId="169" fontId="3" fillId="4" borderId="7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169" fontId="3" fillId="4" borderId="8" xfId="0" applyNumberFormat="1" applyFont="1" applyFill="1" applyBorder="1" applyAlignment="1">
      <alignment horizontal="center" vertical="center" wrapText="1"/>
    </xf>
    <xf numFmtId="169" fontId="3" fillId="4" borderId="5" xfId="0" applyNumberFormat="1" applyFont="1" applyFill="1" applyBorder="1" applyAlignment="1">
      <alignment horizontal="center" vertical="center" wrapText="1"/>
    </xf>
    <xf numFmtId="169" fontId="3" fillId="4" borderId="9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vertical="center" wrapText="1" shrinkToFit="1"/>
    </xf>
    <xf numFmtId="0" fontId="2" fillId="3" borderId="23" xfId="0" applyFont="1" applyFill="1" applyBorder="1" applyAlignment="1">
      <alignment horizontal="center" vertical="center" wrapText="1"/>
    </xf>
    <xf numFmtId="1" fontId="2" fillId="3" borderId="23" xfId="0" applyNumberFormat="1" applyFont="1" applyFill="1" applyBorder="1" applyAlignment="1">
      <alignment horizontal="center" vertical="center" wrapText="1"/>
    </xf>
    <xf numFmtId="169" fontId="3" fillId="3" borderId="23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2" fillId="4" borderId="23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 shrinkToFit="1"/>
    </xf>
    <xf numFmtId="0" fontId="2" fillId="4" borderId="23" xfId="0" applyFont="1" applyFill="1" applyBorder="1" applyAlignment="1">
      <alignment horizontal="center" vertical="center" wrapText="1"/>
    </xf>
    <xf numFmtId="1" fontId="2" fillId="4" borderId="23" xfId="0" applyNumberFormat="1" applyFont="1" applyFill="1" applyBorder="1" applyAlignment="1">
      <alignment horizontal="center" vertical="center" wrapText="1"/>
    </xf>
    <xf numFmtId="169" fontId="3" fillId="4" borderId="23" xfId="0" applyNumberFormat="1" applyFont="1" applyFill="1" applyBorder="1" applyAlignment="1">
      <alignment horizontal="center" vertical="center" wrapText="1"/>
    </xf>
    <xf numFmtId="0" fontId="19" fillId="4" borderId="0" xfId="0" applyFont="1" applyFill="1"/>
    <xf numFmtId="49" fontId="2" fillId="4" borderId="23" xfId="0" applyNumberFormat="1" applyFont="1" applyFill="1" applyBorder="1" applyAlignment="1">
      <alignment vertical="center" wrapText="1"/>
    </xf>
    <xf numFmtId="165" fontId="10" fillId="4" borderId="23" xfId="0" applyNumberFormat="1" applyFont="1" applyFill="1" applyBorder="1" applyAlignment="1">
      <alignment horizontal="center" vertical="center" wrapText="1" shrinkToFit="1"/>
    </xf>
    <xf numFmtId="169" fontId="2" fillId="4" borderId="23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69" fontId="2" fillId="3" borderId="23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 wrapText="1"/>
    </xf>
    <xf numFmtId="4" fontId="2" fillId="4" borderId="23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0" fontId="0" fillId="3" borderId="0" xfId="0" applyFill="1"/>
    <xf numFmtId="0" fontId="14" fillId="0" borderId="0" xfId="16" applyFont="1" applyAlignment="1">
      <alignment horizontal="center" vertical="center" wrapText="1"/>
    </xf>
    <xf numFmtId="0" fontId="20" fillId="4" borderId="0" xfId="0" applyFont="1" applyFill="1"/>
    <xf numFmtId="0" fontId="20" fillId="3" borderId="0" xfId="0" applyFont="1" applyFill="1"/>
    <xf numFmtId="0" fontId="2" fillId="0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 wrapText="1" shrinkToFit="1"/>
    </xf>
    <xf numFmtId="0" fontId="2" fillId="0" borderId="23" xfId="0" applyFont="1" applyFill="1" applyBorder="1" applyAlignment="1">
      <alignment horizontal="center" vertical="center"/>
    </xf>
    <xf numFmtId="169" fontId="3" fillId="0" borderId="23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2" fillId="0" borderId="0" xfId="0" applyFont="1" applyFill="1"/>
    <xf numFmtId="0" fontId="10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vertical="center" wrapText="1" shrinkToFit="1"/>
    </xf>
    <xf numFmtId="169" fontId="3" fillId="4" borderId="33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 shrinkToFit="1"/>
    </xf>
    <xf numFmtId="0" fontId="2" fillId="5" borderId="5" xfId="0" applyFont="1" applyFill="1" applyBorder="1" applyAlignment="1">
      <alignment horizontal="center" vertical="center" wrapText="1"/>
    </xf>
    <xf numFmtId="167" fontId="3" fillId="5" borderId="5" xfId="0" applyNumberFormat="1" applyFont="1" applyFill="1" applyBorder="1" applyAlignment="1">
      <alignment horizontal="center" vertical="center" wrapText="1"/>
    </xf>
    <xf numFmtId="169" fontId="3" fillId="5" borderId="1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49" fontId="2" fillId="5" borderId="33" xfId="0" applyNumberFormat="1" applyFont="1" applyFill="1" applyBorder="1" applyAlignment="1">
      <alignment vertical="center" wrapText="1"/>
    </xf>
    <xf numFmtId="0" fontId="3" fillId="5" borderId="33" xfId="0" applyFont="1" applyFill="1" applyBorder="1" applyAlignment="1">
      <alignment vertical="center" wrapText="1"/>
    </xf>
    <xf numFmtId="49" fontId="2" fillId="5" borderId="33" xfId="0" applyNumberFormat="1" applyFont="1" applyFill="1" applyBorder="1" applyAlignment="1">
      <alignment horizontal="center" vertical="center" wrapText="1"/>
    </xf>
    <xf numFmtId="49" fontId="3" fillId="5" borderId="33" xfId="0" applyNumberFormat="1" applyFont="1" applyFill="1" applyBorder="1" applyAlignment="1">
      <alignment horizontal="center" vertical="center" wrapText="1"/>
    </xf>
    <xf numFmtId="169" fontId="3" fillId="5" borderId="33" xfId="0" applyNumberFormat="1" applyFont="1" applyFill="1" applyBorder="1" applyAlignment="1">
      <alignment horizontal="center" vertical="center" wrapText="1"/>
    </xf>
    <xf numFmtId="169" fontId="3" fillId="5" borderId="33" xfId="2" applyNumberFormat="1" applyFont="1" applyFill="1" applyBorder="1" applyAlignment="1">
      <alignment horizontal="center" vertical="center" wrapText="1"/>
    </xf>
    <xf numFmtId="169" fontId="3" fillId="5" borderId="7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 shrinkToFit="1"/>
    </xf>
    <xf numFmtId="169" fontId="3" fillId="3" borderId="11" xfId="0" applyNumberFormat="1" applyFont="1" applyFill="1" applyBorder="1" applyAlignment="1">
      <alignment horizontal="center" vertical="center" wrapText="1"/>
    </xf>
    <xf numFmtId="169" fontId="3" fillId="3" borderId="7" xfId="0" applyNumberFormat="1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 wrapText="1" shrinkToFit="1"/>
    </xf>
    <xf numFmtId="0" fontId="2" fillId="5" borderId="23" xfId="0" applyFont="1" applyFill="1" applyBorder="1" applyAlignment="1">
      <alignment horizontal="center" vertical="center" wrapText="1"/>
    </xf>
    <xf numFmtId="1" fontId="2" fillId="5" borderId="23" xfId="0" applyNumberFormat="1" applyFont="1" applyFill="1" applyBorder="1" applyAlignment="1">
      <alignment horizontal="center" vertical="center" wrapText="1"/>
    </xf>
    <xf numFmtId="169" fontId="3" fillId="5" borderId="23" xfId="0" applyNumberFormat="1" applyFont="1" applyFill="1" applyBorder="1" applyAlignment="1">
      <alignment horizontal="center" vertical="center" wrapText="1"/>
    </xf>
    <xf numFmtId="0" fontId="19" fillId="5" borderId="0" xfId="0" applyFont="1" applyFill="1"/>
    <xf numFmtId="0" fontId="2" fillId="0" borderId="2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 wrapText="1"/>
    </xf>
    <xf numFmtId="169" fontId="2" fillId="0" borderId="23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2" fontId="2" fillId="3" borderId="23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vertical="center" wrapText="1" shrinkToFit="1"/>
    </xf>
    <xf numFmtId="1" fontId="2" fillId="3" borderId="33" xfId="0" applyNumberFormat="1" applyFont="1" applyFill="1" applyBorder="1" applyAlignment="1">
      <alignment horizontal="center" vertical="center" wrapText="1"/>
    </xf>
    <xf numFmtId="169" fontId="2" fillId="3" borderId="33" xfId="0" applyNumberFormat="1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1" fontId="2" fillId="4" borderId="33" xfId="0" applyNumberFormat="1" applyFont="1" applyFill="1" applyBorder="1" applyAlignment="1">
      <alignment horizontal="center" vertical="center" wrapText="1"/>
    </xf>
    <xf numFmtId="169" fontId="2" fillId="4" borderId="33" xfId="0" applyNumberFormat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vertical="center" wrapText="1"/>
    </xf>
    <xf numFmtId="165" fontId="10" fillId="5" borderId="23" xfId="0" applyNumberFormat="1" applyFont="1" applyFill="1" applyBorder="1" applyAlignment="1">
      <alignment horizontal="center" vertical="center" wrapText="1" shrinkToFit="1"/>
    </xf>
    <xf numFmtId="169" fontId="2" fillId="5" borderId="23" xfId="0" applyNumberFormat="1" applyFont="1" applyFill="1" applyBorder="1" applyAlignment="1">
      <alignment horizontal="center" vertical="center" wrapText="1"/>
    </xf>
    <xf numFmtId="49" fontId="2" fillId="5" borderId="33" xfId="0" applyNumberFormat="1" applyFont="1" applyFill="1" applyBorder="1" applyAlignment="1">
      <alignment horizontal="center" vertical="center"/>
    </xf>
    <xf numFmtId="169" fontId="2" fillId="5" borderId="33" xfId="0" applyNumberFormat="1" applyFont="1" applyFill="1" applyBorder="1" applyAlignment="1">
      <alignment horizontal="center" vertical="center" wrapText="1"/>
    </xf>
    <xf numFmtId="4" fontId="2" fillId="5" borderId="33" xfId="0" applyNumberFormat="1" applyFont="1" applyFill="1" applyBorder="1" applyAlignment="1">
      <alignment horizontal="center" vertical="center"/>
    </xf>
    <xf numFmtId="169" fontId="19" fillId="5" borderId="0" xfId="0" applyNumberFormat="1" applyFont="1" applyFill="1"/>
    <xf numFmtId="0" fontId="2" fillId="4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 textRotation="90" wrapText="1"/>
    </xf>
    <xf numFmtId="0" fontId="2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 vertical="center" wrapText="1"/>
    </xf>
    <xf numFmtId="169" fontId="2" fillId="3" borderId="34" xfId="0" applyNumberFormat="1" applyFont="1" applyFill="1" applyBorder="1" applyAlignment="1">
      <alignment horizontal="center" vertical="center" wrapText="1"/>
    </xf>
    <xf numFmtId="49" fontId="2" fillId="3" borderId="34" xfId="0" applyNumberFormat="1" applyFont="1" applyFill="1" applyBorder="1" applyAlignment="1">
      <alignment horizontal="center" vertical="center"/>
    </xf>
    <xf numFmtId="49" fontId="2" fillId="5" borderId="23" xfId="0" applyNumberFormat="1" applyFont="1" applyFill="1" applyBorder="1" applyAlignment="1">
      <alignment horizontal="center" vertical="center"/>
    </xf>
    <xf numFmtId="4" fontId="2" fillId="5" borderId="23" xfId="0" applyNumberFormat="1" applyFont="1" applyFill="1" applyBorder="1" applyAlignment="1">
      <alignment horizontal="center" vertical="center" wrapText="1"/>
    </xf>
    <xf numFmtId="0" fontId="20" fillId="5" borderId="0" xfId="0" applyFont="1" applyFill="1"/>
    <xf numFmtId="0" fontId="3" fillId="4" borderId="23" xfId="0" applyFont="1" applyFill="1" applyBorder="1" applyAlignment="1">
      <alignment vertical="center" wrapText="1" shrinkToFit="1"/>
    </xf>
    <xf numFmtId="49" fontId="2" fillId="4" borderId="34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vertical="center" wrapText="1" shrinkToFit="1"/>
    </xf>
    <xf numFmtId="2" fontId="2" fillId="4" borderId="34" xfId="0" applyNumberFormat="1" applyFont="1" applyFill="1" applyBorder="1" applyAlignment="1">
      <alignment horizontal="center" vertical="center" wrapText="1"/>
    </xf>
    <xf numFmtId="4" fontId="2" fillId="4" borderId="34" xfId="0" applyNumberFormat="1" applyFont="1" applyFill="1" applyBorder="1" applyAlignment="1">
      <alignment horizontal="center" vertical="center" wrapText="1"/>
    </xf>
    <xf numFmtId="49" fontId="2" fillId="4" borderId="34" xfId="0" applyNumberFormat="1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vertical="center" wrapText="1" shrinkToFit="1"/>
    </xf>
    <xf numFmtId="4" fontId="2" fillId="5" borderId="0" xfId="0" applyNumberFormat="1" applyFont="1" applyFill="1" applyAlignment="1">
      <alignment horizontal="center" vertical="center" wrapText="1"/>
    </xf>
    <xf numFmtId="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49" fontId="2" fillId="5" borderId="34" xfId="0" applyNumberFormat="1" applyFont="1" applyFill="1" applyBorder="1" applyAlignment="1">
      <alignment horizontal="center" vertical="center" wrapText="1"/>
    </xf>
    <xf numFmtId="4" fontId="2" fillId="5" borderId="34" xfId="0" applyNumberFormat="1" applyFont="1" applyFill="1" applyBorder="1" applyAlignment="1">
      <alignment horizontal="center" vertical="center" wrapText="1"/>
    </xf>
    <xf numFmtId="4" fontId="2" fillId="5" borderId="34" xfId="0" applyNumberFormat="1" applyFont="1" applyFill="1" applyBorder="1" applyAlignment="1">
      <alignment horizontal="center" vertical="center"/>
    </xf>
    <xf numFmtId="49" fontId="2" fillId="5" borderId="34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49" fontId="10" fillId="4" borderId="34" xfId="0" applyNumberFormat="1" applyFont="1" applyFill="1" applyBorder="1" applyAlignment="1">
      <alignment horizontal="center" vertical="center"/>
    </xf>
    <xf numFmtId="49" fontId="10" fillId="4" borderId="34" xfId="0" applyNumberFormat="1" applyFont="1" applyFill="1" applyBorder="1" applyAlignment="1">
      <alignment vertical="center" wrapText="1" shrinkToFit="1"/>
    </xf>
    <xf numFmtId="0" fontId="10" fillId="5" borderId="23" xfId="0" applyFont="1" applyFill="1" applyBorder="1" applyAlignment="1">
      <alignment horizontal="center" vertical="center"/>
    </xf>
    <xf numFmtId="4" fontId="10" fillId="5" borderId="2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vertical="center" wrapText="1" shrinkToFit="1"/>
    </xf>
    <xf numFmtId="49" fontId="10" fillId="3" borderId="34" xfId="0" applyNumberFormat="1" applyFont="1" applyFill="1" applyBorder="1" applyAlignment="1">
      <alignment horizontal="center" vertical="center"/>
    </xf>
    <xf numFmtId="49" fontId="2" fillId="0" borderId="34" xfId="15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0" xfId="16" applyFont="1" applyBorder="1" applyAlignment="1">
      <alignment horizontal="center" vertical="center" wrapText="1"/>
    </xf>
    <xf numFmtId="49" fontId="2" fillId="0" borderId="23" xfId="16" applyNumberFormat="1" applyFont="1" applyBorder="1" applyAlignment="1">
      <alignment horizontal="center" vertical="center" wrapText="1"/>
    </xf>
    <xf numFmtId="0" fontId="2" fillId="0" borderId="23" xfId="16" applyFont="1" applyBorder="1" applyAlignment="1">
      <alignment horizontal="center" vertical="center" wrapText="1"/>
    </xf>
    <xf numFmtId="0" fontId="24" fillId="0" borderId="0" xfId="16" applyFont="1" applyAlignment="1">
      <alignment horizontal="center" vertical="center" wrapText="1"/>
    </xf>
    <xf numFmtId="169" fontId="3" fillId="3" borderId="39" xfId="0" applyNumberFormat="1" applyFont="1" applyFill="1" applyBorder="1" applyAlignment="1">
      <alignment horizontal="center" vertical="center" wrapText="1"/>
    </xf>
    <xf numFmtId="169" fontId="3" fillId="4" borderId="39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6" borderId="39" xfId="0" applyFont="1" applyFill="1" applyBorder="1" applyAlignment="1">
      <alignment vertical="center" wrapText="1"/>
    </xf>
    <xf numFmtId="0" fontId="3" fillId="6" borderId="39" xfId="0" applyFont="1" applyFill="1" applyBorder="1" applyAlignment="1">
      <alignment vertical="center" wrapText="1" shrinkToFit="1"/>
    </xf>
    <xf numFmtId="169" fontId="3" fillId="6" borderId="39" xfId="0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49" fontId="2" fillId="6" borderId="5" xfId="0" applyNumberFormat="1" applyFont="1" applyFill="1" applyBorder="1" applyAlignment="1">
      <alignment horizontal="center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vertical="center" wrapText="1"/>
    </xf>
    <xf numFmtId="0" fontId="10" fillId="6" borderId="40" xfId="0" applyFont="1" applyFill="1" applyBorder="1" applyAlignment="1">
      <alignment vertical="center" wrapText="1" shrinkToFit="1"/>
    </xf>
    <xf numFmtId="1" fontId="2" fillId="6" borderId="40" xfId="0" applyNumberFormat="1" applyFont="1" applyFill="1" applyBorder="1" applyAlignment="1">
      <alignment horizontal="center" vertical="center" wrapText="1"/>
    </xf>
    <xf numFmtId="169" fontId="2" fillId="6" borderId="40" xfId="0" applyNumberFormat="1" applyFont="1" applyFill="1" applyBorder="1" applyAlignment="1">
      <alignment horizontal="center" vertical="center" wrapText="1"/>
    </xf>
    <xf numFmtId="169" fontId="3" fillId="6" borderId="40" xfId="0" applyNumberFormat="1" applyFont="1" applyFill="1" applyBorder="1" applyAlignment="1">
      <alignment horizontal="center" vertical="center" wrapText="1"/>
    </xf>
    <xf numFmtId="0" fontId="19" fillId="6" borderId="0" xfId="0" applyFont="1" applyFill="1"/>
    <xf numFmtId="49" fontId="2" fillId="6" borderId="40" xfId="0" applyNumberFormat="1" applyFont="1" applyFill="1" applyBorder="1" applyAlignment="1">
      <alignment horizontal="center" vertical="center" wrapText="1"/>
    </xf>
    <xf numFmtId="169" fontId="2" fillId="6" borderId="23" xfId="0" applyNumberFormat="1" applyFont="1" applyFill="1" applyBorder="1" applyAlignment="1">
      <alignment horizontal="center" vertical="center" wrapText="1"/>
    </xf>
    <xf numFmtId="49" fontId="2" fillId="6" borderId="40" xfId="0" applyNumberFormat="1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left" vertical="center" wrapText="1"/>
    </xf>
    <xf numFmtId="0" fontId="0" fillId="6" borderId="0" xfId="0" applyFill="1"/>
    <xf numFmtId="0" fontId="2" fillId="3" borderId="41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 shrinkToFit="1"/>
    </xf>
    <xf numFmtId="49" fontId="2" fillId="3" borderId="41" xfId="0" applyNumberFormat="1" applyFont="1" applyFill="1" applyBorder="1" applyAlignment="1">
      <alignment horizontal="center" vertical="center" wrapText="1"/>
    </xf>
    <xf numFmtId="169" fontId="3" fillId="3" borderId="41" xfId="0" applyNumberFormat="1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169" fontId="2" fillId="3" borderId="42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 shrinkToFit="1"/>
    </xf>
    <xf numFmtId="49" fontId="2" fillId="3" borderId="43" xfId="0" applyNumberFormat="1" applyFont="1" applyFill="1" applyBorder="1" applyAlignment="1">
      <alignment horizontal="center" vertical="center" wrapText="1"/>
    </xf>
    <xf numFmtId="1" fontId="2" fillId="3" borderId="43" xfId="0" applyNumberFormat="1" applyFont="1" applyFill="1" applyBorder="1" applyAlignment="1">
      <alignment horizontal="center" vertical="center" wrapText="1"/>
    </xf>
    <xf numFmtId="169" fontId="2" fillId="3" borderId="43" xfId="0" applyNumberFormat="1" applyFont="1" applyFill="1" applyBorder="1" applyAlignment="1">
      <alignment horizontal="center" vertical="center" wrapText="1"/>
    </xf>
    <xf numFmtId="169" fontId="3" fillId="3" borderId="43" xfId="0" applyNumberFormat="1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vertical="center" wrapText="1" shrinkToFit="1"/>
    </xf>
    <xf numFmtId="49" fontId="2" fillId="3" borderId="43" xfId="0" applyNumberFormat="1" applyFont="1" applyFill="1" applyBorder="1" applyAlignment="1">
      <alignment horizontal="center" vertical="center"/>
    </xf>
    <xf numFmtId="49" fontId="3" fillId="3" borderId="43" xfId="0" applyNumberFormat="1" applyFont="1" applyFill="1" applyBorder="1" applyAlignment="1">
      <alignment horizontal="center" vertical="center" wrapText="1"/>
    </xf>
    <xf numFmtId="4" fontId="2" fillId="4" borderId="43" xfId="0" applyNumberFormat="1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left" vertical="center" wrapText="1"/>
    </xf>
    <xf numFmtId="169" fontId="2" fillId="3" borderId="23" xfId="2" applyNumberFormat="1" applyFill="1" applyBorder="1" applyAlignment="1">
      <alignment horizontal="center" vertical="center" wrapText="1"/>
    </xf>
    <xf numFmtId="0" fontId="0" fillId="5" borderId="0" xfId="0" applyFill="1"/>
    <xf numFmtId="0" fontId="2" fillId="3" borderId="44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vertical="center" wrapText="1" shrinkToFit="1"/>
    </xf>
    <xf numFmtId="49" fontId="2" fillId="3" borderId="44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 vertical="center" wrapText="1"/>
    </xf>
    <xf numFmtId="169" fontId="3" fillId="3" borderId="4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 shrinkToFit="1"/>
    </xf>
    <xf numFmtId="49" fontId="2" fillId="3" borderId="2" xfId="0" applyNumberFormat="1" applyFont="1" applyFill="1" applyBorder="1" applyAlignment="1">
      <alignment horizontal="center" vertical="center" wrapText="1"/>
    </xf>
    <xf numFmtId="16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69" fontId="2" fillId="3" borderId="44" xfId="0" applyNumberFormat="1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vertical="center" wrapText="1"/>
    </xf>
    <xf numFmtId="4" fontId="10" fillId="3" borderId="23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169" fontId="2" fillId="6" borderId="44" xfId="0" applyNumberFormat="1" applyFont="1" applyFill="1" applyBorder="1" applyAlignment="1">
      <alignment horizontal="center" vertical="center" wrapText="1"/>
    </xf>
    <xf numFmtId="169" fontId="3" fillId="6" borderId="44" xfId="0" applyNumberFormat="1" applyFont="1" applyFill="1" applyBorder="1" applyAlignment="1">
      <alignment horizontal="center" vertical="center" wrapText="1"/>
    </xf>
    <xf numFmtId="0" fontId="20" fillId="6" borderId="0" xfId="0" applyFont="1" applyFill="1"/>
    <xf numFmtId="49" fontId="2" fillId="5" borderId="45" xfId="0" applyNumberFormat="1" applyFont="1" applyFill="1" applyBorder="1" applyAlignment="1">
      <alignment horizontal="left" vertical="center"/>
    </xf>
    <xf numFmtId="0" fontId="10" fillId="5" borderId="45" xfId="0" applyFont="1" applyFill="1" applyBorder="1" applyAlignment="1">
      <alignment vertical="center" wrapText="1" shrinkToFit="1"/>
    </xf>
    <xf numFmtId="0" fontId="2" fillId="5" borderId="45" xfId="0" applyFont="1" applyFill="1" applyBorder="1" applyAlignment="1">
      <alignment horizontal="center" vertical="center" wrapText="1"/>
    </xf>
    <xf numFmtId="4" fontId="3" fillId="5" borderId="45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left" vertical="center"/>
    </xf>
    <xf numFmtId="0" fontId="20" fillId="5" borderId="0" xfId="0" applyFont="1" applyFill="1" applyBorder="1"/>
    <xf numFmtId="49" fontId="2" fillId="5" borderId="44" xfId="0" applyNumberFormat="1" applyFont="1" applyFill="1" applyBorder="1" applyAlignment="1">
      <alignment vertical="center" wrapText="1"/>
    </xf>
    <xf numFmtId="49" fontId="2" fillId="5" borderId="44" xfId="0" applyNumberFormat="1" applyFont="1" applyFill="1" applyBorder="1" applyAlignment="1">
      <alignment horizontal="center" vertical="center" wrapText="1"/>
    </xf>
    <xf numFmtId="4" fontId="3" fillId="5" borderId="44" xfId="0" applyNumberFormat="1" applyFont="1" applyFill="1" applyBorder="1" applyAlignment="1">
      <alignment horizontal="center" vertical="center" wrapText="1"/>
    </xf>
    <xf numFmtId="169" fontId="3" fillId="6" borderId="23" xfId="0" applyNumberFormat="1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3" fillId="0" borderId="0" xfId="16" applyFont="1" applyAlignment="1">
      <alignment horizontal="center" vertical="center"/>
    </xf>
    <xf numFmtId="0" fontId="3" fillId="0" borderId="0" xfId="16" applyFont="1" applyAlignment="1">
      <alignment horizontal="center" vertical="center"/>
    </xf>
    <xf numFmtId="0" fontId="2" fillId="0" borderId="0" xfId="16" applyFont="1" applyAlignment="1">
      <alignment horizontal="center" vertical="top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" fontId="2" fillId="0" borderId="22" xfId="0" applyNumberFormat="1" applyFont="1" applyBorder="1" applyAlignment="1">
      <alignment horizontal="center" vertical="top"/>
    </xf>
    <xf numFmtId="0" fontId="2" fillId="0" borderId="27" xfId="16" applyFont="1" applyBorder="1" applyAlignment="1">
      <alignment horizontal="center" vertical="top" wrapText="1"/>
    </xf>
    <xf numFmtId="0" fontId="2" fillId="0" borderId="1" xfId="16" applyFont="1" applyBorder="1" applyAlignment="1">
      <alignment horizontal="center" vertical="top" wrapText="1"/>
    </xf>
    <xf numFmtId="0" fontId="2" fillId="0" borderId="2" xfId="16" applyFont="1" applyBorder="1" applyAlignment="1">
      <alignment horizontal="center" vertical="top" wrapText="1"/>
    </xf>
    <xf numFmtId="0" fontId="2" fillId="0" borderId="30" xfId="16" applyFont="1" applyBorder="1" applyAlignment="1">
      <alignment horizontal="center" vertical="center" wrapText="1"/>
    </xf>
    <xf numFmtId="0" fontId="2" fillId="0" borderId="31" xfId="16" applyFont="1" applyBorder="1" applyAlignment="1">
      <alignment horizontal="center" vertical="center" wrapText="1"/>
    </xf>
    <xf numFmtId="0" fontId="2" fillId="0" borderId="24" xfId="16" applyFont="1" applyBorder="1" applyAlignment="1">
      <alignment horizontal="center" vertical="center" wrapText="1"/>
    </xf>
    <xf numFmtId="0" fontId="2" fillId="0" borderId="30" xfId="16" applyFont="1" applyBorder="1" applyAlignment="1">
      <alignment horizontal="center" vertical="center"/>
    </xf>
    <xf numFmtId="0" fontId="2" fillId="0" borderId="31" xfId="16" applyFont="1" applyBorder="1" applyAlignment="1">
      <alignment horizontal="center" vertical="center"/>
    </xf>
    <xf numFmtId="0" fontId="2" fillId="0" borderId="24" xfId="16" applyFont="1" applyBorder="1" applyAlignment="1">
      <alignment horizontal="center" vertical="center"/>
    </xf>
    <xf numFmtId="0" fontId="21" fillId="0" borderId="30" xfId="16" applyFont="1" applyBorder="1" applyAlignment="1">
      <alignment horizontal="center" vertical="center"/>
    </xf>
    <xf numFmtId="0" fontId="21" fillId="0" borderId="31" xfId="16" applyFont="1" applyBorder="1" applyAlignment="1">
      <alignment horizontal="center" vertical="center"/>
    </xf>
    <xf numFmtId="0" fontId="21" fillId="0" borderId="24" xfId="16" applyFont="1" applyBorder="1" applyAlignment="1">
      <alignment horizontal="center" vertical="center"/>
    </xf>
    <xf numFmtId="0" fontId="14" fillId="0" borderId="0" xfId="16" applyFont="1" applyAlignment="1">
      <alignment horizontal="center" vertical="center" wrapText="1"/>
    </xf>
    <xf numFmtId="0" fontId="33" fillId="0" borderId="0" xfId="16" applyFont="1" applyAlignment="1">
      <alignment horizontal="center" vertical="center" wrapText="1"/>
    </xf>
    <xf numFmtId="0" fontId="3" fillId="0" borderId="0" xfId="16" applyFont="1" applyAlignment="1">
      <alignment horizontal="center" vertical="center" wrapText="1"/>
    </xf>
    <xf numFmtId="49" fontId="2" fillId="0" borderId="23" xfId="16" applyNumberFormat="1" applyFont="1" applyBorder="1" applyAlignment="1">
      <alignment horizontal="center" vertical="center" wrapText="1"/>
    </xf>
    <xf numFmtId="0" fontId="2" fillId="0" borderId="23" xfId="16" applyFont="1" applyBorder="1" applyAlignment="1">
      <alignment horizontal="center" vertical="center" wrapText="1"/>
    </xf>
    <xf numFmtId="0" fontId="2" fillId="0" borderId="27" xfId="16" applyFont="1" applyBorder="1" applyAlignment="1">
      <alignment horizontal="center" vertical="center" wrapText="1"/>
    </xf>
    <xf numFmtId="0" fontId="2" fillId="0" borderId="1" xfId="16" applyFont="1" applyBorder="1" applyAlignment="1">
      <alignment horizontal="center" vertical="center" wrapText="1"/>
    </xf>
    <xf numFmtId="0" fontId="2" fillId="0" borderId="2" xfId="16" applyFont="1" applyBorder="1" applyAlignment="1">
      <alignment horizontal="center" vertical="center" wrapText="1"/>
    </xf>
    <xf numFmtId="0" fontId="18" fillId="0" borderId="0" xfId="16" applyFont="1" applyAlignment="1">
      <alignment horizontal="center" vertical="center" wrapText="1"/>
    </xf>
    <xf numFmtId="0" fontId="14" fillId="0" borderId="0" xfId="16" applyFont="1" applyAlignment="1">
      <alignment horizontal="center" vertical="center"/>
    </xf>
    <xf numFmtId="0" fontId="14" fillId="0" borderId="0" xfId="16" applyFont="1" applyAlignment="1">
      <alignment horizontal="center"/>
    </xf>
    <xf numFmtId="0" fontId="15" fillId="0" borderId="0" xfId="16" applyFont="1" applyAlignment="1">
      <alignment horizontal="center" vertical="center"/>
    </xf>
    <xf numFmtId="0" fontId="24" fillId="0" borderId="0" xfId="16" applyFont="1" applyAlignment="1">
      <alignment horizontal="center" vertical="center" wrapText="1"/>
    </xf>
    <xf numFmtId="0" fontId="16" fillId="0" borderId="0" xfId="16" applyFont="1" applyAlignment="1">
      <alignment horizontal="center" vertical="center"/>
    </xf>
    <xf numFmtId="0" fontId="16" fillId="0" borderId="0" xfId="16" applyFont="1" applyAlignment="1">
      <alignment horizontal="center"/>
    </xf>
    <xf numFmtId="0" fontId="17" fillId="0" borderId="0" xfId="16" applyFont="1" applyAlignment="1">
      <alignment horizontal="center" vertical="top"/>
    </xf>
    <xf numFmtId="49" fontId="2" fillId="0" borderId="27" xfId="16" applyNumberFormat="1" applyFont="1" applyBorder="1" applyAlignment="1">
      <alignment horizontal="center" vertical="center" wrapText="1"/>
    </xf>
    <xf numFmtId="49" fontId="2" fillId="0" borderId="1" xfId="16" applyNumberFormat="1" applyFont="1" applyBorder="1" applyAlignment="1">
      <alignment horizontal="center" vertical="center" wrapText="1"/>
    </xf>
    <xf numFmtId="49" fontId="2" fillId="0" borderId="2" xfId="16" applyNumberFormat="1" applyFont="1" applyBorder="1" applyAlignment="1">
      <alignment horizontal="center" vertical="center" wrapText="1"/>
    </xf>
    <xf numFmtId="0" fontId="2" fillId="0" borderId="27" xfId="15" applyFont="1" applyBorder="1" applyAlignment="1">
      <alignment horizontal="center" vertical="center" wrapText="1"/>
    </xf>
    <xf numFmtId="0" fontId="2" fillId="0" borderId="1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0" fontId="2" fillId="0" borderId="30" xfId="15" applyFont="1" applyBorder="1" applyAlignment="1">
      <alignment horizontal="center" vertical="center"/>
    </xf>
    <xf numFmtId="0" fontId="2" fillId="0" borderId="31" xfId="15" applyFont="1" applyBorder="1" applyAlignment="1">
      <alignment horizontal="center" vertical="center"/>
    </xf>
    <xf numFmtId="0" fontId="2" fillId="0" borderId="24" xfId="15" applyFont="1" applyBorder="1" applyAlignment="1">
      <alignment horizontal="center" vertical="center"/>
    </xf>
    <xf numFmtId="0" fontId="2" fillId="0" borderId="30" xfId="15" applyFont="1" applyBorder="1" applyAlignment="1">
      <alignment horizontal="center" vertical="center" wrapText="1"/>
    </xf>
    <xf numFmtId="0" fontId="2" fillId="0" borderId="31" xfId="15" applyFont="1" applyBorder="1" applyAlignment="1">
      <alignment horizontal="center" vertical="center" wrapText="1"/>
    </xf>
    <xf numFmtId="0" fontId="2" fillId="0" borderId="24" xfId="15" applyFont="1" applyBorder="1" applyAlignment="1">
      <alignment horizontal="center" vertical="center" wrapText="1"/>
    </xf>
    <xf numFmtId="0" fontId="18" fillId="0" borderId="0" xfId="23" applyFont="1" applyAlignment="1">
      <alignment horizontal="center"/>
    </xf>
    <xf numFmtId="0" fontId="18" fillId="0" borderId="0" xfId="0" applyFont="1" applyAlignment="1">
      <alignment horizontal="center"/>
    </xf>
    <xf numFmtId="0" fontId="36" fillId="0" borderId="0" xfId="16" applyFont="1" applyAlignment="1">
      <alignment horizontal="center" vertical="center"/>
    </xf>
    <xf numFmtId="0" fontId="2" fillId="0" borderId="0" xfId="16" applyFont="1" applyAlignment="1">
      <alignment horizontal="center" vertical="center"/>
    </xf>
    <xf numFmtId="0" fontId="2" fillId="0" borderId="23" xfId="15" applyFont="1" applyBorder="1" applyAlignment="1">
      <alignment horizontal="center" vertical="center"/>
    </xf>
    <xf numFmtId="0" fontId="2" fillId="0" borderId="22" xfId="27" applyBorder="1" applyAlignment="1">
      <alignment horizontal="center"/>
    </xf>
    <xf numFmtId="0" fontId="2" fillId="0" borderId="28" xfId="15" applyFont="1" applyBorder="1" applyAlignment="1">
      <alignment horizontal="center" vertical="center" wrapText="1"/>
    </xf>
    <xf numFmtId="0" fontId="2" fillId="0" borderId="32" xfId="15" applyFont="1" applyBorder="1" applyAlignment="1">
      <alignment horizontal="center" vertical="center" wrapText="1"/>
    </xf>
    <xf numFmtId="0" fontId="2" fillId="0" borderId="25" xfId="15" applyFont="1" applyBorder="1" applyAlignment="1">
      <alignment horizontal="center" vertical="center" wrapText="1"/>
    </xf>
    <xf numFmtId="0" fontId="2" fillId="0" borderId="23" xfId="15" applyFont="1" applyBorder="1" applyAlignment="1">
      <alignment horizontal="center" vertical="center" wrapText="1"/>
    </xf>
    <xf numFmtId="0" fontId="2" fillId="0" borderId="38" xfId="15" applyFont="1" applyBorder="1" applyAlignment="1">
      <alignment horizontal="center" vertical="center" wrapText="1"/>
    </xf>
    <xf numFmtId="0" fontId="16" fillId="0" borderId="0" xfId="23" applyFont="1" applyAlignment="1">
      <alignment horizontal="center"/>
    </xf>
    <xf numFmtId="0" fontId="2" fillId="0" borderId="23" xfId="15" applyFont="1" applyBorder="1" applyAlignment="1">
      <alignment horizontal="left" vertical="center" wrapText="1"/>
    </xf>
    <xf numFmtId="0" fontId="18" fillId="0" borderId="0" xfId="23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" fillId="0" borderId="0" xfId="27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27" applyBorder="1" applyAlignment="1">
      <alignment horizontal="center" vertical="center"/>
    </xf>
    <xf numFmtId="0" fontId="2" fillId="0" borderId="31" xfId="27" applyBorder="1" applyAlignment="1">
      <alignment horizontal="center" vertical="center"/>
    </xf>
    <xf numFmtId="0" fontId="2" fillId="0" borderId="35" xfId="27" applyBorder="1" applyAlignment="1">
      <alignment horizontal="center" vertical="center"/>
    </xf>
    <xf numFmtId="0" fontId="2" fillId="0" borderId="24" xfId="27" applyBorder="1" applyAlignment="1">
      <alignment horizontal="center" vertical="center"/>
    </xf>
    <xf numFmtId="0" fontId="2" fillId="0" borderId="36" xfId="15" applyFont="1" applyBorder="1" applyAlignment="1">
      <alignment horizontal="center" vertical="center"/>
    </xf>
    <xf numFmtId="0" fontId="2" fillId="0" borderId="35" xfId="15" applyFont="1" applyBorder="1" applyAlignment="1">
      <alignment horizontal="center" vertical="center"/>
    </xf>
    <xf numFmtId="0" fontId="2" fillId="0" borderId="37" xfId="15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27" applyFont="1" applyAlignment="1">
      <alignment horizontal="center" vertical="center"/>
    </xf>
    <xf numFmtId="0" fontId="14" fillId="0" borderId="0" xfId="23" applyFont="1" applyAlignment="1">
      <alignment horizontal="center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169" fontId="3" fillId="3" borderId="46" xfId="0" applyNumberFormat="1" applyFont="1" applyFill="1" applyBorder="1" applyAlignment="1">
      <alignment horizontal="center" vertical="center" wrapText="1"/>
    </xf>
    <xf numFmtId="169" fontId="2" fillId="3" borderId="46" xfId="0" applyNumberFormat="1" applyFont="1" applyFill="1" applyBorder="1" applyAlignment="1">
      <alignment horizontal="center" vertical="center" wrapText="1"/>
    </xf>
    <xf numFmtId="4" fontId="10" fillId="6" borderId="23" xfId="0" applyNumberFormat="1" applyFont="1" applyFill="1" applyBorder="1" applyAlignment="1">
      <alignment horizontal="center" vertical="center"/>
    </xf>
    <xf numFmtId="169" fontId="2" fillId="6" borderId="46" xfId="0" applyNumberFormat="1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vertical="center" wrapText="1" shrinkToFit="1"/>
    </xf>
    <xf numFmtId="2" fontId="2" fillId="3" borderId="4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69" fontId="3" fillId="6" borderId="46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/>
    </xf>
    <xf numFmtId="2" fontId="2" fillId="4" borderId="46" xfId="0" applyNumberFormat="1" applyFont="1" applyFill="1" applyBorder="1" applyAlignment="1">
      <alignment horizontal="center" vertical="center" wrapText="1"/>
    </xf>
    <xf numFmtId="4" fontId="3" fillId="4" borderId="46" xfId="0" applyNumberFormat="1" applyFont="1" applyFill="1" applyBorder="1" applyAlignment="1">
      <alignment horizontal="center" vertical="center" wrapText="1"/>
    </xf>
    <xf numFmtId="4" fontId="2" fillId="4" borderId="46" xfId="0" applyNumberFormat="1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 shrinkToFit="1"/>
    </xf>
    <xf numFmtId="2" fontId="2" fillId="5" borderId="46" xfId="0" applyNumberFormat="1" applyFont="1" applyFill="1" applyBorder="1" applyAlignment="1">
      <alignment horizontal="center" vertical="center" wrapText="1"/>
    </xf>
  </cellXfs>
  <cellStyles count="28">
    <cellStyle name="Normal_прил 1.1" xfId="9"/>
    <cellStyle name="Денежный 2" xfId="22"/>
    <cellStyle name="Обычный" xfId="0" builtinId="0"/>
    <cellStyle name="Обычный 10" xfId="24"/>
    <cellStyle name="Обычный 105 2" xfId="20"/>
    <cellStyle name="Обычный 19" xfId="21"/>
    <cellStyle name="Обычный 2" xfId="1"/>
    <cellStyle name="Обычный 2 2" xfId="12"/>
    <cellStyle name="Обычный 2 2 2 10 2" xfId="19"/>
    <cellStyle name="Обычный 2 26" xfId="5"/>
    <cellStyle name="Обычный 2 3" xfId="25"/>
    <cellStyle name="Обычный 3" xfId="2"/>
    <cellStyle name="Обычный 3 2" xfId="17"/>
    <cellStyle name="Обычный 4" xfId="13"/>
    <cellStyle name="Обычный 4 2" xfId="23"/>
    <cellStyle name="Обычный 5" xfId="15"/>
    <cellStyle name="Обычный 6 2 3" xfId="18"/>
    <cellStyle name="Обычный 7" xfId="16"/>
    <cellStyle name="Обычный 8" xfId="14"/>
    <cellStyle name="Обычный_Форматы по компаниям_last" xfId="27"/>
    <cellStyle name="Примечание 3 2 2 2" xfId="6"/>
    <cellStyle name="Процентный 2" xfId="10"/>
    <cellStyle name="Стиль 1" xfId="11"/>
    <cellStyle name="Финансовый" xfId="26" builtinId="3"/>
    <cellStyle name="Финансовый 2" xfId="7"/>
    <cellStyle name="Финансовый 2 5" xfId="4"/>
    <cellStyle name="Финансовый 2 5 2" xfId="8"/>
    <cellStyle name="Финансовый 3" xfId="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topLeftCell="A7" zoomScale="55" zoomScaleNormal="55" workbookViewId="0">
      <pane xSplit="2" ySplit="13" topLeftCell="J46" activePane="bottomRight" state="frozen"/>
      <selection activeCell="A7" sqref="A7"/>
      <selection pane="topRight" activeCell="C7" sqref="C7"/>
      <selection pane="bottomLeft" activeCell="A20" sqref="A20"/>
      <selection pane="bottomRight" activeCell="AI48" sqref="AI48"/>
    </sheetView>
  </sheetViews>
  <sheetFormatPr defaultColWidth="9.140625" defaultRowHeight="18.75" x14ac:dyDescent="0.3"/>
  <cols>
    <col min="1" max="1" width="12.140625" style="1" customWidth="1"/>
    <col min="2" max="2" width="87.140625" style="2" customWidth="1"/>
    <col min="3" max="3" width="17.7109375" style="1" customWidth="1"/>
    <col min="4" max="4" width="13.140625" style="1" customWidth="1"/>
    <col min="5" max="5" width="12.5703125" style="63" customWidth="1"/>
    <col min="6" max="7" width="13" style="63" customWidth="1"/>
    <col min="8" max="8" width="15.5703125" style="1" customWidth="1"/>
    <col min="9" max="9" width="15.140625" style="1" customWidth="1"/>
    <col min="10" max="10" width="15.5703125" style="1" customWidth="1"/>
    <col min="11" max="11" width="15.42578125" style="1" customWidth="1"/>
    <col min="12" max="12" width="14.5703125" style="63" customWidth="1"/>
    <col min="13" max="13" width="13.85546875" style="63" customWidth="1"/>
    <col min="14" max="14" width="19.28515625" style="63" bestFit="1" customWidth="1"/>
    <col min="15" max="15" width="13.85546875" style="63" customWidth="1"/>
    <col min="16" max="16" width="11.140625" style="1" customWidth="1"/>
    <col min="17" max="17" width="10" style="1" customWidth="1"/>
    <col min="18" max="18" width="12.28515625" style="1" customWidth="1"/>
    <col min="19" max="19" width="19.28515625" style="1" bestFit="1" customWidth="1"/>
    <col min="20" max="20" width="14.140625" style="1" customWidth="1"/>
    <col min="21" max="21" width="11.7109375" style="1" customWidth="1"/>
    <col min="22" max="22" width="12.42578125" style="1" customWidth="1"/>
    <col min="23" max="23" width="12.5703125" style="1" customWidth="1"/>
    <col min="24" max="24" width="19.28515625" style="1" bestFit="1" customWidth="1"/>
    <col min="25" max="25" width="13" style="1" customWidth="1"/>
    <col min="26" max="26" width="13.28515625" style="1" customWidth="1"/>
    <col min="27" max="27" width="12.140625" style="1" customWidth="1"/>
    <col min="28" max="28" width="13.140625" style="1" customWidth="1"/>
    <col min="29" max="29" width="19.28515625" style="1" bestFit="1" customWidth="1"/>
    <col min="30" max="30" width="13.85546875" style="1" customWidth="1"/>
    <col min="31" max="31" width="13.28515625" style="209" customWidth="1"/>
    <col min="32" max="32" width="12.140625" style="209" customWidth="1"/>
    <col min="33" max="33" width="13.140625" style="209" customWidth="1"/>
    <col min="34" max="34" width="19.28515625" style="209" bestFit="1" customWidth="1"/>
    <col min="35" max="35" width="13.85546875" style="209" customWidth="1"/>
    <col min="36" max="36" width="12.140625" style="1" customWidth="1"/>
    <col min="37" max="37" width="16.85546875" style="1" customWidth="1"/>
    <col min="38" max="39" width="9.140625" style="1"/>
    <col min="40" max="40" width="50.28515625" style="1" customWidth="1"/>
    <col min="41" max="16384" width="9.140625" style="1"/>
  </cols>
  <sheetData>
    <row r="1" spans="1:35" ht="22.5" x14ac:dyDescent="0.25">
      <c r="B1" s="1"/>
      <c r="E1" s="1"/>
      <c r="F1" s="1"/>
      <c r="G1" s="1"/>
      <c r="L1" s="1"/>
      <c r="M1" s="1"/>
      <c r="N1" s="1"/>
      <c r="O1" s="1"/>
      <c r="T1" s="4" t="s">
        <v>455</v>
      </c>
    </row>
    <row r="2" spans="1:35" ht="22.5" x14ac:dyDescent="0.3">
      <c r="B2" s="1"/>
      <c r="E2" s="1"/>
      <c r="F2" s="1"/>
      <c r="G2" s="1"/>
      <c r="L2" s="1"/>
      <c r="M2" s="1"/>
      <c r="N2" s="1"/>
      <c r="O2" s="1"/>
      <c r="T2" s="3" t="s">
        <v>120</v>
      </c>
    </row>
    <row r="3" spans="1:35" ht="15.75" x14ac:dyDescent="0.25">
      <c r="B3" s="1"/>
      <c r="E3" s="1"/>
      <c r="F3" s="1"/>
      <c r="G3" s="1"/>
      <c r="L3" s="1"/>
      <c r="M3" s="1"/>
      <c r="N3" s="1"/>
      <c r="O3" s="1"/>
    </row>
    <row r="4" spans="1:35" x14ac:dyDescent="0.25">
      <c r="A4" s="401" t="s">
        <v>121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</row>
    <row r="5" spans="1:35" x14ac:dyDescent="0.3">
      <c r="A5" s="401" t="s">
        <v>122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64"/>
      <c r="Q5" s="64"/>
      <c r="R5" s="64"/>
      <c r="S5" s="64"/>
      <c r="T5" s="64"/>
    </row>
    <row r="6" spans="1:35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4"/>
      <c r="Q6" s="64"/>
      <c r="R6" s="64"/>
      <c r="S6" s="64"/>
      <c r="T6" s="64"/>
    </row>
    <row r="7" spans="1:35" x14ac:dyDescent="0.25">
      <c r="A7" s="402" t="s">
        <v>542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67"/>
      <c r="Q7" s="67"/>
      <c r="R7" s="67"/>
      <c r="S7" s="67"/>
      <c r="T7" s="67"/>
    </row>
    <row r="8" spans="1:35" ht="15.75" x14ac:dyDescent="0.25">
      <c r="A8" s="404" t="s">
        <v>123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68"/>
      <c r="Q8" s="68"/>
      <c r="R8" s="68"/>
      <c r="S8" s="68"/>
      <c r="T8" s="68"/>
    </row>
    <row r="9" spans="1:35" x14ac:dyDescent="0.3">
      <c r="AB9" s="69"/>
      <c r="AG9" s="69"/>
    </row>
    <row r="10" spans="1:35" ht="71.25" customHeight="1" x14ac:dyDescent="0.25">
      <c r="A10" s="393" t="s">
        <v>38</v>
      </c>
      <c r="B10" s="395" t="s">
        <v>39</v>
      </c>
      <c r="C10" s="393" t="s">
        <v>110</v>
      </c>
      <c r="D10" s="392" t="s">
        <v>40</v>
      </c>
      <c r="E10" s="392" t="s">
        <v>111</v>
      </c>
      <c r="F10" s="398" t="s">
        <v>41</v>
      </c>
      <c r="G10" s="399"/>
      <c r="H10" s="400"/>
      <c r="I10" s="390" t="s">
        <v>42</v>
      </c>
      <c r="J10" s="390" t="s">
        <v>43</v>
      </c>
      <c r="K10" s="383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</row>
    <row r="11" spans="1:35" ht="154.5" customHeight="1" x14ac:dyDescent="0.25">
      <c r="A11" s="394"/>
      <c r="B11" s="396"/>
      <c r="C11" s="394"/>
      <c r="D11" s="383"/>
      <c r="E11" s="383"/>
      <c r="F11" s="380" t="s">
        <v>124</v>
      </c>
      <c r="G11" s="381"/>
      <c r="H11" s="382"/>
      <c r="I11" s="391"/>
      <c r="J11" s="391"/>
      <c r="K11" s="380" t="s">
        <v>544</v>
      </c>
      <c r="L11" s="381"/>
      <c r="M11" s="381"/>
      <c r="N11" s="381"/>
      <c r="O11" s="382"/>
      <c r="P11" s="380" t="s">
        <v>566</v>
      </c>
      <c r="Q11" s="381"/>
      <c r="R11" s="381"/>
      <c r="S11" s="381"/>
      <c r="T11" s="382"/>
      <c r="U11" s="380" t="s">
        <v>567</v>
      </c>
      <c r="V11" s="381"/>
      <c r="W11" s="381"/>
      <c r="X11" s="381"/>
      <c r="Y11" s="382"/>
      <c r="Z11" s="380" t="s">
        <v>568</v>
      </c>
      <c r="AA11" s="381"/>
      <c r="AB11" s="381"/>
      <c r="AC11" s="381"/>
      <c r="AD11" s="382"/>
      <c r="AE11" s="380" t="s">
        <v>140</v>
      </c>
      <c r="AF11" s="381"/>
      <c r="AG11" s="381"/>
      <c r="AH11" s="381"/>
      <c r="AI11" s="382"/>
    </row>
    <row r="12" spans="1:35" ht="140.25" customHeight="1" x14ac:dyDescent="0.25">
      <c r="A12" s="391"/>
      <c r="B12" s="397"/>
      <c r="C12" s="391"/>
      <c r="D12" s="72" t="s">
        <v>119</v>
      </c>
      <c r="E12" s="72" t="s">
        <v>119</v>
      </c>
      <c r="F12" s="73" t="s">
        <v>44</v>
      </c>
      <c r="G12" s="73" t="s">
        <v>12</v>
      </c>
      <c r="H12" s="73" t="s">
        <v>13</v>
      </c>
      <c r="I12" s="74" t="s">
        <v>124</v>
      </c>
      <c r="J12" s="75" t="s">
        <v>543</v>
      </c>
      <c r="K12" s="74" t="s">
        <v>14</v>
      </c>
      <c r="L12" s="74" t="s">
        <v>15</v>
      </c>
      <c r="M12" s="74" t="s">
        <v>45</v>
      </c>
      <c r="N12" s="74" t="s">
        <v>46</v>
      </c>
      <c r="O12" s="74" t="s">
        <v>16</v>
      </c>
      <c r="P12" s="75" t="s">
        <v>14</v>
      </c>
      <c r="Q12" s="75" t="s">
        <v>15</v>
      </c>
      <c r="R12" s="75" t="s">
        <v>45</v>
      </c>
      <c r="S12" s="74" t="s">
        <v>46</v>
      </c>
      <c r="T12" s="74" t="s">
        <v>16</v>
      </c>
      <c r="U12" s="75" t="s">
        <v>14</v>
      </c>
      <c r="V12" s="75" t="s">
        <v>15</v>
      </c>
      <c r="W12" s="75" t="s">
        <v>45</v>
      </c>
      <c r="X12" s="74" t="s">
        <v>46</v>
      </c>
      <c r="Y12" s="74" t="s">
        <v>16</v>
      </c>
      <c r="Z12" s="75" t="s">
        <v>14</v>
      </c>
      <c r="AA12" s="75" t="s">
        <v>15</v>
      </c>
      <c r="AB12" s="75" t="s">
        <v>45</v>
      </c>
      <c r="AC12" s="74" t="s">
        <v>46</v>
      </c>
      <c r="AD12" s="75" t="s">
        <v>16</v>
      </c>
      <c r="AE12" s="75" t="s">
        <v>14</v>
      </c>
      <c r="AF12" s="75" t="s">
        <v>15</v>
      </c>
      <c r="AG12" s="75" t="s">
        <v>45</v>
      </c>
      <c r="AH12" s="74" t="s">
        <v>46</v>
      </c>
      <c r="AI12" s="75" t="s">
        <v>16</v>
      </c>
    </row>
    <row r="13" spans="1:35" ht="18" customHeight="1" x14ac:dyDescent="0.25">
      <c r="A13" s="76">
        <v>1</v>
      </c>
      <c r="B13" s="77">
        <v>2</v>
      </c>
      <c r="C13" s="78">
        <v>3</v>
      </c>
      <c r="D13" s="78">
        <v>4</v>
      </c>
      <c r="E13" s="78">
        <v>5</v>
      </c>
      <c r="F13" s="78">
        <v>6</v>
      </c>
      <c r="G13" s="78">
        <v>7</v>
      </c>
      <c r="H13" s="78">
        <v>8</v>
      </c>
      <c r="I13" s="78">
        <v>9</v>
      </c>
      <c r="J13" s="78">
        <v>10</v>
      </c>
      <c r="K13" s="78" t="s">
        <v>125</v>
      </c>
      <c r="L13" s="78" t="s">
        <v>126</v>
      </c>
      <c r="M13" s="78" t="s">
        <v>127</v>
      </c>
      <c r="N13" s="78" t="s">
        <v>128</v>
      </c>
      <c r="O13" s="78" t="s">
        <v>129</v>
      </c>
      <c r="P13" s="78" t="s">
        <v>130</v>
      </c>
      <c r="Q13" s="78" t="s">
        <v>131</v>
      </c>
      <c r="R13" s="78" t="s">
        <v>132</v>
      </c>
      <c r="S13" s="78" t="s">
        <v>133</v>
      </c>
      <c r="T13" s="78" t="s">
        <v>134</v>
      </c>
      <c r="U13" s="78" t="s">
        <v>135</v>
      </c>
      <c r="V13" s="78" t="s">
        <v>136</v>
      </c>
      <c r="W13" s="78" t="s">
        <v>137</v>
      </c>
      <c r="X13" s="78" t="s">
        <v>138</v>
      </c>
      <c r="Y13" s="78" t="s">
        <v>139</v>
      </c>
      <c r="Z13" s="78">
        <v>12</v>
      </c>
      <c r="AA13" s="78">
        <v>13</v>
      </c>
      <c r="AB13" s="78">
        <v>14</v>
      </c>
      <c r="AC13" s="78">
        <v>15</v>
      </c>
      <c r="AD13" s="78">
        <v>16</v>
      </c>
      <c r="AE13" s="78">
        <v>12</v>
      </c>
      <c r="AF13" s="78">
        <v>13</v>
      </c>
      <c r="AG13" s="78">
        <v>14</v>
      </c>
      <c r="AH13" s="78">
        <v>15</v>
      </c>
      <c r="AI13" s="78">
        <v>16</v>
      </c>
    </row>
    <row r="14" spans="1:35" ht="28.5" customHeight="1" x14ac:dyDescent="0.25">
      <c r="A14" s="76" t="s">
        <v>52</v>
      </c>
      <c r="B14" s="79" t="s">
        <v>53</v>
      </c>
      <c r="C14" s="78" t="s">
        <v>113</v>
      </c>
      <c r="D14" s="81" t="s">
        <v>112</v>
      </c>
      <c r="E14" s="81" t="s">
        <v>112</v>
      </c>
      <c r="F14" s="82">
        <f>SUM(F15:F19)</f>
        <v>0</v>
      </c>
      <c r="G14" s="82">
        <v>0</v>
      </c>
      <c r="H14" s="82" t="s">
        <v>112</v>
      </c>
      <c r="I14" s="82">
        <f t="shared" ref="I14:AI14" si="0">SUM(I15:I19)</f>
        <v>0</v>
      </c>
      <c r="J14" s="82">
        <f t="shared" si="0"/>
        <v>0</v>
      </c>
      <c r="K14" s="82">
        <f t="shared" si="0"/>
        <v>0</v>
      </c>
      <c r="L14" s="82">
        <f t="shared" si="0"/>
        <v>0</v>
      </c>
      <c r="M14" s="82">
        <f t="shared" si="0"/>
        <v>0</v>
      </c>
      <c r="N14" s="82">
        <f t="shared" si="0"/>
        <v>0</v>
      </c>
      <c r="O14" s="82">
        <v>0</v>
      </c>
      <c r="P14" s="82">
        <f t="shared" si="0"/>
        <v>0</v>
      </c>
      <c r="Q14" s="82">
        <f t="shared" si="0"/>
        <v>0</v>
      </c>
      <c r="R14" s="82">
        <f t="shared" si="0"/>
        <v>0</v>
      </c>
      <c r="S14" s="82">
        <f t="shared" si="0"/>
        <v>0</v>
      </c>
      <c r="T14" s="82">
        <v>0</v>
      </c>
      <c r="U14" s="82">
        <f t="shared" si="0"/>
        <v>0</v>
      </c>
      <c r="V14" s="82">
        <f t="shared" si="0"/>
        <v>0</v>
      </c>
      <c r="W14" s="82">
        <f t="shared" si="0"/>
        <v>0</v>
      </c>
      <c r="X14" s="82">
        <f t="shared" si="0"/>
        <v>0</v>
      </c>
      <c r="Y14" s="82">
        <v>0</v>
      </c>
      <c r="Z14" s="82">
        <f t="shared" si="0"/>
        <v>0</v>
      </c>
      <c r="AA14" s="82">
        <f t="shared" si="0"/>
        <v>0</v>
      </c>
      <c r="AB14" s="82">
        <f t="shared" si="0"/>
        <v>0</v>
      </c>
      <c r="AC14" s="82">
        <f t="shared" si="0"/>
        <v>0</v>
      </c>
      <c r="AD14" s="82">
        <v>0</v>
      </c>
      <c r="AE14" s="82">
        <f t="shared" si="0"/>
        <v>0</v>
      </c>
      <c r="AF14" s="82">
        <f t="shared" si="0"/>
        <v>0</v>
      </c>
      <c r="AG14" s="82">
        <f t="shared" si="0"/>
        <v>0</v>
      </c>
      <c r="AH14" s="82">
        <f t="shared" si="0"/>
        <v>0</v>
      </c>
      <c r="AI14" s="82">
        <v>0</v>
      </c>
    </row>
    <row r="15" spans="1:35" s="162" customFormat="1" ht="50.25" customHeight="1" x14ac:dyDescent="0.25">
      <c r="A15" s="231" t="s">
        <v>54</v>
      </c>
      <c r="B15" s="232" t="s">
        <v>55</v>
      </c>
      <c r="C15" s="163" t="s">
        <v>113</v>
      </c>
      <c r="D15" s="164" t="s">
        <v>112</v>
      </c>
      <c r="E15" s="164" t="s">
        <v>112</v>
      </c>
      <c r="F15" s="233">
        <v>0</v>
      </c>
      <c r="G15" s="233">
        <f>G46</f>
        <v>23.873229240000001</v>
      </c>
      <c r="H15" s="233" t="s">
        <v>112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4">
        <f>O49</f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f>T46</f>
        <v>7.2298383099999999</v>
      </c>
      <c r="U15" s="233">
        <v>0</v>
      </c>
      <c r="V15" s="233">
        <v>0</v>
      </c>
      <c r="W15" s="233">
        <v>0</v>
      </c>
      <c r="X15" s="233">
        <v>0</v>
      </c>
      <c r="Y15" s="233">
        <f>Y47</f>
        <v>19.08985835</v>
      </c>
      <c r="Z15" s="233">
        <v>0</v>
      </c>
      <c r="AA15" s="233">
        <v>0</v>
      </c>
      <c r="AB15" s="233">
        <v>0</v>
      </c>
      <c r="AC15" s="233">
        <v>0</v>
      </c>
      <c r="AD15" s="233">
        <f>AD21+AD46</f>
        <v>1.7435325800000001</v>
      </c>
      <c r="AE15" s="233">
        <v>0</v>
      </c>
      <c r="AF15" s="233">
        <v>0</v>
      </c>
      <c r="AG15" s="233">
        <v>0</v>
      </c>
      <c r="AH15" s="233">
        <v>0</v>
      </c>
      <c r="AI15" s="233">
        <f>AD15+Y15+T15+O15</f>
        <v>28.063229239999998</v>
      </c>
    </row>
    <row r="16" spans="1:35" ht="51.75" customHeight="1" x14ac:dyDescent="0.25">
      <c r="A16" s="76" t="s">
        <v>56</v>
      </c>
      <c r="B16" s="79" t="s">
        <v>57</v>
      </c>
      <c r="C16" s="78" t="s">
        <v>113</v>
      </c>
      <c r="D16" s="81" t="s">
        <v>112</v>
      </c>
      <c r="E16" s="81" t="s">
        <v>112</v>
      </c>
      <c r="F16" s="82">
        <v>0</v>
      </c>
      <c r="G16" s="82">
        <v>0</v>
      </c>
      <c r="H16" s="82" t="s">
        <v>112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</row>
    <row r="17" spans="1:35" ht="42" customHeight="1" x14ac:dyDescent="0.25">
      <c r="A17" s="76" t="s">
        <v>58</v>
      </c>
      <c r="B17" s="79" t="s">
        <v>59</v>
      </c>
      <c r="C17" s="78" t="s">
        <v>113</v>
      </c>
      <c r="D17" s="81" t="s">
        <v>112</v>
      </c>
      <c r="E17" s="81" t="s">
        <v>112</v>
      </c>
      <c r="F17" s="82">
        <v>0</v>
      </c>
      <c r="G17" s="82">
        <v>0</v>
      </c>
      <c r="H17" s="82" t="s">
        <v>112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</row>
    <row r="18" spans="1:35" s="171" customFormat="1" ht="48" customHeight="1" x14ac:dyDescent="0.25">
      <c r="A18" s="165" t="s">
        <v>60</v>
      </c>
      <c r="B18" s="166" t="s">
        <v>61</v>
      </c>
      <c r="C18" s="167" t="s">
        <v>113</v>
      </c>
      <c r="D18" s="168" t="s">
        <v>112</v>
      </c>
      <c r="E18" s="168" t="s">
        <v>112</v>
      </c>
      <c r="F18" s="169">
        <v>0</v>
      </c>
      <c r="G18" s="169">
        <f>G71</f>
        <v>4.9206211199999998</v>
      </c>
      <c r="H18" s="169" t="s">
        <v>112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70">
        <f>O71</f>
        <v>4.9206211199999998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f>AI71</f>
        <v>4.9206211199999998</v>
      </c>
    </row>
    <row r="19" spans="1:35" s="223" customFormat="1" ht="40.5" customHeight="1" x14ac:dyDescent="0.25">
      <c r="A19" s="218" t="s">
        <v>62</v>
      </c>
      <c r="B19" s="219" t="s">
        <v>63</v>
      </c>
      <c r="C19" s="220" t="s">
        <v>113</v>
      </c>
      <c r="D19" s="221" t="s">
        <v>112</v>
      </c>
      <c r="E19" s="221" t="s">
        <v>112</v>
      </c>
      <c r="F19" s="222">
        <f>F74</f>
        <v>0</v>
      </c>
      <c r="G19" s="222">
        <f>G74</f>
        <v>395.07937887999998</v>
      </c>
      <c r="H19" s="222" t="str">
        <f>H74</f>
        <v>нд</v>
      </c>
      <c r="I19" s="222">
        <v>0</v>
      </c>
      <c r="J19" s="222">
        <v>0</v>
      </c>
      <c r="K19" s="222">
        <v>0</v>
      </c>
      <c r="L19" s="222">
        <v>0</v>
      </c>
      <c r="M19" s="222">
        <v>0</v>
      </c>
      <c r="N19" s="222">
        <v>0</v>
      </c>
      <c r="O19" s="230">
        <f>O74</f>
        <v>94.079378880000007</v>
      </c>
      <c r="P19" s="222">
        <v>0</v>
      </c>
      <c r="Q19" s="222">
        <v>0</v>
      </c>
      <c r="R19" s="222">
        <v>0</v>
      </c>
      <c r="S19" s="222">
        <v>0</v>
      </c>
      <c r="T19" s="222">
        <f>T74</f>
        <v>113</v>
      </c>
      <c r="U19" s="222">
        <v>0</v>
      </c>
      <c r="V19" s="222">
        <v>0</v>
      </c>
      <c r="W19" s="222">
        <v>0</v>
      </c>
      <c r="X19" s="222">
        <v>0</v>
      </c>
      <c r="Y19" s="222">
        <f>Y74</f>
        <v>130</v>
      </c>
      <c r="Z19" s="222">
        <v>0</v>
      </c>
      <c r="AA19" s="222">
        <v>0</v>
      </c>
      <c r="AB19" s="222">
        <v>0</v>
      </c>
      <c r="AC19" s="222">
        <v>0</v>
      </c>
      <c r="AD19" s="222">
        <f>AD74</f>
        <v>58</v>
      </c>
      <c r="AE19" s="222">
        <v>0</v>
      </c>
      <c r="AF19" s="222">
        <v>0</v>
      </c>
      <c r="AG19" s="222">
        <v>0</v>
      </c>
      <c r="AH19" s="222">
        <v>0</v>
      </c>
      <c r="AI19" s="222">
        <f>AI74</f>
        <v>395.07937888000004</v>
      </c>
    </row>
    <row r="20" spans="1:35" ht="36.75" customHeight="1" x14ac:dyDescent="0.25">
      <c r="A20" s="76" t="s">
        <v>23</v>
      </c>
      <c r="B20" s="79" t="s">
        <v>51</v>
      </c>
      <c r="C20" s="78" t="s">
        <v>113</v>
      </c>
      <c r="D20" s="81" t="s">
        <v>112</v>
      </c>
      <c r="E20" s="81" t="s">
        <v>112</v>
      </c>
      <c r="F20" s="82">
        <f>F21+F46+F67+F70+F71+F74</f>
        <v>0</v>
      </c>
      <c r="G20" s="82">
        <f>G21+G46+G67+G70+G71+G74</f>
        <v>423.87322924</v>
      </c>
      <c r="H20" s="82" t="s">
        <v>112</v>
      </c>
      <c r="I20" s="82">
        <f t="shared" ref="I20:AI20" si="1">I21+I46+I67+I70+I71+I74</f>
        <v>33.677271443999999</v>
      </c>
      <c r="J20" s="82">
        <f t="shared" si="1"/>
        <v>0</v>
      </c>
      <c r="K20" s="82">
        <f t="shared" si="1"/>
        <v>0</v>
      </c>
      <c r="L20" s="82">
        <f t="shared" si="1"/>
        <v>0</v>
      </c>
      <c r="M20" s="82">
        <f t="shared" si="1"/>
        <v>0</v>
      </c>
      <c r="N20" s="82">
        <f t="shared" si="1"/>
        <v>0</v>
      </c>
      <c r="O20" s="82">
        <f t="shared" si="1"/>
        <v>99</v>
      </c>
      <c r="P20" s="82">
        <f t="shared" si="1"/>
        <v>0</v>
      </c>
      <c r="Q20" s="82">
        <f t="shared" si="1"/>
        <v>0</v>
      </c>
      <c r="R20" s="82">
        <f t="shared" si="1"/>
        <v>0</v>
      </c>
      <c r="S20" s="82">
        <f t="shared" si="1"/>
        <v>0</v>
      </c>
      <c r="T20" s="82">
        <f t="shared" si="1"/>
        <v>120.22983831000001</v>
      </c>
      <c r="U20" s="82">
        <f t="shared" si="1"/>
        <v>0</v>
      </c>
      <c r="V20" s="82">
        <f t="shared" si="1"/>
        <v>0</v>
      </c>
      <c r="W20" s="82">
        <f t="shared" si="1"/>
        <v>0</v>
      </c>
      <c r="X20" s="82">
        <f t="shared" si="1"/>
        <v>0</v>
      </c>
      <c r="Y20" s="82">
        <f t="shared" si="1"/>
        <v>130</v>
      </c>
      <c r="Z20" s="82">
        <f t="shared" si="1"/>
        <v>0</v>
      </c>
      <c r="AA20" s="82">
        <f t="shared" si="1"/>
        <v>0</v>
      </c>
      <c r="AB20" s="82">
        <f t="shared" si="1"/>
        <v>0</v>
      </c>
      <c r="AC20" s="82">
        <f t="shared" si="1"/>
        <v>0</v>
      </c>
      <c r="AD20" s="82">
        <f t="shared" si="1"/>
        <v>59.74353258</v>
      </c>
      <c r="AE20" s="82">
        <f t="shared" si="1"/>
        <v>0</v>
      </c>
      <c r="AF20" s="82">
        <f t="shared" si="1"/>
        <v>0</v>
      </c>
      <c r="AG20" s="82">
        <f t="shared" si="1"/>
        <v>0</v>
      </c>
      <c r="AH20" s="82">
        <f t="shared" si="1"/>
        <v>0</v>
      </c>
      <c r="AI20" s="82">
        <f>SUM(AI14:AI19)</f>
        <v>428.06322924000006</v>
      </c>
    </row>
    <row r="21" spans="1:35" ht="47.25" customHeight="1" x14ac:dyDescent="0.25">
      <c r="A21" s="76" t="s">
        <v>0</v>
      </c>
      <c r="B21" s="79" t="s">
        <v>64</v>
      </c>
      <c r="C21" s="78" t="s">
        <v>113</v>
      </c>
      <c r="D21" s="81" t="s">
        <v>112</v>
      </c>
      <c r="E21" s="81" t="s">
        <v>112</v>
      </c>
      <c r="F21" s="82">
        <v>0</v>
      </c>
      <c r="G21" s="82">
        <v>0</v>
      </c>
      <c r="H21" s="82" t="s">
        <v>112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</row>
    <row r="22" spans="1:35" ht="48" customHeight="1" x14ac:dyDescent="0.25">
      <c r="A22" s="76" t="s">
        <v>1</v>
      </c>
      <c r="B22" s="79" t="s">
        <v>65</v>
      </c>
      <c r="C22" s="78" t="s">
        <v>113</v>
      </c>
      <c r="D22" s="81" t="s">
        <v>112</v>
      </c>
      <c r="E22" s="81" t="s">
        <v>112</v>
      </c>
      <c r="F22" s="82">
        <v>0</v>
      </c>
      <c r="G22" s="82">
        <v>0</v>
      </c>
      <c r="H22" s="82" t="s">
        <v>112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</row>
    <row r="23" spans="1:35" ht="56.25" x14ac:dyDescent="0.25">
      <c r="A23" s="76" t="s">
        <v>34</v>
      </c>
      <c r="B23" s="79" t="s">
        <v>66</v>
      </c>
      <c r="C23" s="78" t="s">
        <v>113</v>
      </c>
      <c r="D23" s="81" t="s">
        <v>112</v>
      </c>
      <c r="E23" s="81" t="s">
        <v>112</v>
      </c>
      <c r="F23" s="82">
        <v>0</v>
      </c>
      <c r="G23" s="82">
        <v>0</v>
      </c>
      <c r="H23" s="82" t="s">
        <v>112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</row>
    <row r="24" spans="1:35" ht="56.25" x14ac:dyDescent="0.25">
      <c r="A24" s="76" t="s">
        <v>33</v>
      </c>
      <c r="B24" s="79" t="s">
        <v>67</v>
      </c>
      <c r="C24" s="78" t="s">
        <v>113</v>
      </c>
      <c r="D24" s="81" t="s">
        <v>112</v>
      </c>
      <c r="E24" s="81" t="s">
        <v>112</v>
      </c>
      <c r="F24" s="82">
        <v>0</v>
      </c>
      <c r="G24" s="82">
        <v>0</v>
      </c>
      <c r="H24" s="82" t="s">
        <v>112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</row>
    <row r="25" spans="1:35" ht="37.5" x14ac:dyDescent="0.25">
      <c r="A25" s="76" t="s">
        <v>28</v>
      </c>
      <c r="B25" s="79" t="s">
        <v>68</v>
      </c>
      <c r="C25" s="78" t="s">
        <v>113</v>
      </c>
      <c r="D25" s="81" t="s">
        <v>112</v>
      </c>
      <c r="E25" s="81" t="s">
        <v>112</v>
      </c>
      <c r="F25" s="82">
        <v>0</v>
      </c>
      <c r="G25" s="82">
        <v>0</v>
      </c>
      <c r="H25" s="82" t="s">
        <v>112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</row>
    <row r="26" spans="1:35" ht="37.5" x14ac:dyDescent="0.25">
      <c r="A26" s="76" t="s">
        <v>2</v>
      </c>
      <c r="B26" s="79" t="s">
        <v>70</v>
      </c>
      <c r="C26" s="78" t="s">
        <v>113</v>
      </c>
      <c r="D26" s="81" t="s">
        <v>112</v>
      </c>
      <c r="E26" s="81" t="s">
        <v>112</v>
      </c>
      <c r="F26" s="82">
        <v>0</v>
      </c>
      <c r="G26" s="82">
        <v>0</v>
      </c>
      <c r="H26" s="82" t="s">
        <v>112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</row>
    <row r="27" spans="1:35" ht="56.25" x14ac:dyDescent="0.25">
      <c r="A27" s="76" t="s">
        <v>32</v>
      </c>
      <c r="B27" s="79" t="s">
        <v>71</v>
      </c>
      <c r="C27" s="78" t="s">
        <v>113</v>
      </c>
      <c r="D27" s="81" t="s">
        <v>112</v>
      </c>
      <c r="E27" s="81" t="s">
        <v>112</v>
      </c>
      <c r="F27" s="82">
        <v>0</v>
      </c>
      <c r="G27" s="82">
        <v>0</v>
      </c>
      <c r="H27" s="82" t="s">
        <v>112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</row>
    <row r="28" spans="1:35" ht="44.25" customHeight="1" x14ac:dyDescent="0.25">
      <c r="A28" s="76" t="s">
        <v>69</v>
      </c>
      <c r="B28" s="79" t="s">
        <v>72</v>
      </c>
      <c r="C28" s="78" t="s">
        <v>113</v>
      </c>
      <c r="D28" s="81" t="s">
        <v>112</v>
      </c>
      <c r="E28" s="81" t="s">
        <v>112</v>
      </c>
      <c r="F28" s="82">
        <v>0</v>
      </c>
      <c r="G28" s="82">
        <v>0</v>
      </c>
      <c r="H28" s="82" t="s">
        <v>112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</row>
    <row r="29" spans="1:35" ht="37.5" x14ac:dyDescent="0.25">
      <c r="A29" s="76" t="s">
        <v>3</v>
      </c>
      <c r="B29" s="79" t="s">
        <v>73</v>
      </c>
      <c r="C29" s="83" t="s">
        <v>113</v>
      </c>
      <c r="D29" s="81" t="s">
        <v>112</v>
      </c>
      <c r="E29" s="81" t="s">
        <v>112</v>
      </c>
      <c r="F29" s="82">
        <v>0</v>
      </c>
      <c r="G29" s="82">
        <v>0</v>
      </c>
      <c r="H29" s="82" t="s">
        <v>112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</row>
    <row r="30" spans="1:35" ht="37.5" x14ac:dyDescent="0.25">
      <c r="A30" s="76" t="s">
        <v>19</v>
      </c>
      <c r="B30" s="79" t="s">
        <v>73</v>
      </c>
      <c r="C30" s="78" t="s">
        <v>113</v>
      </c>
      <c r="D30" s="81" t="s">
        <v>112</v>
      </c>
      <c r="E30" s="81" t="s">
        <v>112</v>
      </c>
      <c r="F30" s="82">
        <v>0</v>
      </c>
      <c r="G30" s="82">
        <v>0</v>
      </c>
      <c r="H30" s="82" t="s">
        <v>112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</row>
    <row r="31" spans="1:35" ht="83.25" customHeight="1" x14ac:dyDescent="0.25">
      <c r="A31" s="76" t="s">
        <v>20</v>
      </c>
      <c r="B31" s="79" t="s">
        <v>74</v>
      </c>
      <c r="C31" s="78" t="s">
        <v>113</v>
      </c>
      <c r="D31" s="81" t="s">
        <v>112</v>
      </c>
      <c r="E31" s="81" t="s">
        <v>112</v>
      </c>
      <c r="F31" s="82">
        <v>0</v>
      </c>
      <c r="G31" s="82">
        <v>0</v>
      </c>
      <c r="H31" s="82" t="s">
        <v>112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</row>
    <row r="32" spans="1:35" ht="76.5" customHeight="1" x14ac:dyDescent="0.25">
      <c r="A32" s="76" t="s">
        <v>20</v>
      </c>
      <c r="B32" s="79" t="s">
        <v>75</v>
      </c>
      <c r="C32" s="78" t="s">
        <v>113</v>
      </c>
      <c r="D32" s="81" t="s">
        <v>112</v>
      </c>
      <c r="E32" s="81" t="s">
        <v>112</v>
      </c>
      <c r="F32" s="82">
        <v>0</v>
      </c>
      <c r="G32" s="82">
        <v>0</v>
      </c>
      <c r="H32" s="82" t="s">
        <v>112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</row>
    <row r="33" spans="1:35" ht="87.75" customHeight="1" x14ac:dyDescent="0.25">
      <c r="A33" s="76" t="s">
        <v>20</v>
      </c>
      <c r="B33" s="79" t="s">
        <v>76</v>
      </c>
      <c r="C33" s="78" t="s">
        <v>113</v>
      </c>
      <c r="D33" s="81" t="s">
        <v>112</v>
      </c>
      <c r="E33" s="81" t="s">
        <v>112</v>
      </c>
      <c r="F33" s="82">
        <v>0</v>
      </c>
      <c r="G33" s="82">
        <v>0</v>
      </c>
      <c r="H33" s="82" t="s">
        <v>112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</row>
    <row r="34" spans="1:35" ht="75" x14ac:dyDescent="0.25">
      <c r="A34" s="76" t="s">
        <v>114</v>
      </c>
      <c r="B34" s="79" t="s">
        <v>74</v>
      </c>
      <c r="C34" s="78" t="s">
        <v>113</v>
      </c>
      <c r="D34" s="81" t="s">
        <v>112</v>
      </c>
      <c r="E34" s="81" t="s">
        <v>112</v>
      </c>
      <c r="F34" s="82">
        <v>0</v>
      </c>
      <c r="G34" s="82">
        <v>0</v>
      </c>
      <c r="H34" s="82" t="s">
        <v>112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</row>
    <row r="35" spans="1:35" ht="75" x14ac:dyDescent="0.25">
      <c r="A35" s="76" t="s">
        <v>114</v>
      </c>
      <c r="B35" s="79" t="s">
        <v>75</v>
      </c>
      <c r="C35" s="78" t="s">
        <v>113</v>
      </c>
      <c r="D35" s="81" t="s">
        <v>112</v>
      </c>
      <c r="E35" s="81" t="s">
        <v>112</v>
      </c>
      <c r="F35" s="82">
        <v>0</v>
      </c>
      <c r="G35" s="82">
        <v>0</v>
      </c>
      <c r="H35" s="82" t="s">
        <v>112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</row>
    <row r="36" spans="1:35" ht="67.5" customHeight="1" x14ac:dyDescent="0.25">
      <c r="A36" s="76" t="s">
        <v>114</v>
      </c>
      <c r="B36" s="79" t="s">
        <v>76</v>
      </c>
      <c r="C36" s="78" t="s">
        <v>113</v>
      </c>
      <c r="D36" s="81" t="s">
        <v>112</v>
      </c>
      <c r="E36" s="81" t="s">
        <v>112</v>
      </c>
      <c r="F36" s="82">
        <v>0</v>
      </c>
      <c r="G36" s="82">
        <v>0</v>
      </c>
      <c r="H36" s="82" t="s">
        <v>112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</row>
    <row r="37" spans="1:35" ht="84" customHeight="1" x14ac:dyDescent="0.25">
      <c r="A37" s="76" t="s">
        <v>115</v>
      </c>
      <c r="B37" s="79" t="s">
        <v>74</v>
      </c>
      <c r="C37" s="78" t="s">
        <v>113</v>
      </c>
      <c r="D37" s="81" t="s">
        <v>112</v>
      </c>
      <c r="E37" s="81" t="s">
        <v>112</v>
      </c>
      <c r="F37" s="82">
        <v>0</v>
      </c>
      <c r="G37" s="82">
        <v>0</v>
      </c>
      <c r="H37" s="82" t="s">
        <v>112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</row>
    <row r="38" spans="1:35" ht="66" customHeight="1" x14ac:dyDescent="0.25">
      <c r="A38" s="76" t="s">
        <v>115</v>
      </c>
      <c r="B38" s="79" t="s">
        <v>75</v>
      </c>
      <c r="C38" s="78" t="s">
        <v>113</v>
      </c>
      <c r="D38" s="81" t="s">
        <v>112</v>
      </c>
      <c r="E38" s="81" t="s">
        <v>112</v>
      </c>
      <c r="F38" s="82">
        <v>0</v>
      </c>
      <c r="G38" s="82">
        <v>0</v>
      </c>
      <c r="H38" s="82" t="s">
        <v>112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</row>
    <row r="39" spans="1:35" ht="84" customHeight="1" x14ac:dyDescent="0.25">
      <c r="A39" s="76" t="s">
        <v>115</v>
      </c>
      <c r="B39" s="79" t="s">
        <v>76</v>
      </c>
      <c r="C39" s="78" t="s">
        <v>113</v>
      </c>
      <c r="D39" s="81" t="s">
        <v>112</v>
      </c>
      <c r="E39" s="81" t="s">
        <v>112</v>
      </c>
      <c r="F39" s="82">
        <v>0</v>
      </c>
      <c r="G39" s="82">
        <v>0</v>
      </c>
      <c r="H39" s="82" t="s">
        <v>112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</row>
    <row r="40" spans="1:35" ht="72" customHeight="1" x14ac:dyDescent="0.25">
      <c r="A40" s="76" t="s">
        <v>116</v>
      </c>
      <c r="B40" s="79" t="s">
        <v>74</v>
      </c>
      <c r="C40" s="78" t="s">
        <v>113</v>
      </c>
      <c r="D40" s="81" t="s">
        <v>112</v>
      </c>
      <c r="E40" s="81" t="s">
        <v>112</v>
      </c>
      <c r="F40" s="82">
        <v>0</v>
      </c>
      <c r="G40" s="82">
        <v>0</v>
      </c>
      <c r="H40" s="82" t="s">
        <v>112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</row>
    <row r="41" spans="1:35" ht="91.5" customHeight="1" x14ac:dyDescent="0.25">
      <c r="A41" s="76" t="s">
        <v>116</v>
      </c>
      <c r="B41" s="79" t="s">
        <v>75</v>
      </c>
      <c r="C41" s="78" t="s">
        <v>113</v>
      </c>
      <c r="D41" s="81" t="s">
        <v>112</v>
      </c>
      <c r="E41" s="81" t="s">
        <v>112</v>
      </c>
      <c r="F41" s="82">
        <v>0</v>
      </c>
      <c r="G41" s="82">
        <v>0</v>
      </c>
      <c r="H41" s="82" t="s">
        <v>112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</row>
    <row r="42" spans="1:35" ht="82.5" customHeight="1" x14ac:dyDescent="0.25">
      <c r="A42" s="76" t="s">
        <v>116</v>
      </c>
      <c r="B42" s="79" t="s">
        <v>76</v>
      </c>
      <c r="C42" s="78" t="s">
        <v>113</v>
      </c>
      <c r="D42" s="81" t="s">
        <v>112</v>
      </c>
      <c r="E42" s="81" t="s">
        <v>112</v>
      </c>
      <c r="F42" s="82">
        <v>0</v>
      </c>
      <c r="G42" s="82">
        <v>0</v>
      </c>
      <c r="H42" s="82" t="s">
        <v>112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</row>
    <row r="43" spans="1:35" ht="56.25" x14ac:dyDescent="0.25">
      <c r="A43" s="76" t="s">
        <v>4</v>
      </c>
      <c r="B43" s="79" t="s">
        <v>77</v>
      </c>
      <c r="C43" s="78" t="s">
        <v>113</v>
      </c>
      <c r="D43" s="81" t="s">
        <v>112</v>
      </c>
      <c r="E43" s="81" t="s">
        <v>112</v>
      </c>
      <c r="F43" s="82">
        <v>0</v>
      </c>
      <c r="G43" s="82">
        <v>0</v>
      </c>
      <c r="H43" s="82" t="s">
        <v>112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</row>
    <row r="44" spans="1:35" ht="56.25" x14ac:dyDescent="0.25">
      <c r="A44" s="76" t="s">
        <v>31</v>
      </c>
      <c r="B44" s="79" t="s">
        <v>78</v>
      </c>
      <c r="C44" s="78" t="s">
        <v>113</v>
      </c>
      <c r="D44" s="81" t="s">
        <v>112</v>
      </c>
      <c r="E44" s="81" t="s">
        <v>112</v>
      </c>
      <c r="F44" s="82">
        <v>0</v>
      </c>
      <c r="G44" s="82">
        <v>0</v>
      </c>
      <c r="H44" s="82" t="s">
        <v>112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</row>
    <row r="45" spans="1:35" ht="56.25" x14ac:dyDescent="0.25">
      <c r="A45" s="76" t="s">
        <v>30</v>
      </c>
      <c r="B45" s="79" t="s">
        <v>79</v>
      </c>
      <c r="C45" s="78" t="s">
        <v>113</v>
      </c>
      <c r="D45" s="81" t="s">
        <v>112</v>
      </c>
      <c r="E45" s="81" t="s">
        <v>112</v>
      </c>
      <c r="F45" s="82">
        <v>0</v>
      </c>
      <c r="G45" s="82">
        <v>0</v>
      </c>
      <c r="H45" s="82" t="s">
        <v>112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</row>
    <row r="46" spans="1:35" ht="42.75" customHeight="1" x14ac:dyDescent="0.25">
      <c r="A46" s="76" t="s">
        <v>5</v>
      </c>
      <c r="B46" s="79" t="s">
        <v>80</v>
      </c>
      <c r="C46" s="78" t="s">
        <v>113</v>
      </c>
      <c r="D46" s="81" t="s">
        <v>112</v>
      </c>
      <c r="E46" s="81" t="s">
        <v>112</v>
      </c>
      <c r="F46" s="82">
        <f>F47</f>
        <v>0</v>
      </c>
      <c r="G46" s="82">
        <f t="shared" ref="G46:AI46" si="2">G47</f>
        <v>23.873229240000001</v>
      </c>
      <c r="H46" s="82" t="s">
        <v>112</v>
      </c>
      <c r="I46" s="82">
        <f t="shared" si="2"/>
        <v>33.677271443999999</v>
      </c>
      <c r="J46" s="82">
        <f t="shared" si="2"/>
        <v>0</v>
      </c>
      <c r="K46" s="82">
        <f t="shared" si="2"/>
        <v>0</v>
      </c>
      <c r="L46" s="82">
        <f t="shared" si="2"/>
        <v>0</v>
      </c>
      <c r="M46" s="82">
        <f t="shared" si="2"/>
        <v>0</v>
      </c>
      <c r="N46" s="82">
        <f t="shared" si="2"/>
        <v>0</v>
      </c>
      <c r="O46" s="82">
        <f t="shared" si="2"/>
        <v>0</v>
      </c>
      <c r="P46" s="82">
        <f t="shared" si="2"/>
        <v>0</v>
      </c>
      <c r="Q46" s="82">
        <f t="shared" si="2"/>
        <v>0</v>
      </c>
      <c r="R46" s="82">
        <f t="shared" si="2"/>
        <v>0</v>
      </c>
      <c r="S46" s="82">
        <f t="shared" si="2"/>
        <v>0</v>
      </c>
      <c r="T46" s="82">
        <f t="shared" si="2"/>
        <v>7.2298383099999999</v>
      </c>
      <c r="U46" s="82">
        <f t="shared" si="2"/>
        <v>0</v>
      </c>
      <c r="V46" s="82">
        <f t="shared" si="2"/>
        <v>0</v>
      </c>
      <c r="W46" s="82">
        <f t="shared" si="2"/>
        <v>0</v>
      </c>
      <c r="X46" s="82">
        <f t="shared" si="2"/>
        <v>0</v>
      </c>
      <c r="Y46" s="82">
        <v>0</v>
      </c>
      <c r="Z46" s="82">
        <f t="shared" si="2"/>
        <v>0</v>
      </c>
      <c r="AA46" s="82">
        <f t="shared" si="2"/>
        <v>0</v>
      </c>
      <c r="AB46" s="82">
        <f t="shared" si="2"/>
        <v>0</v>
      </c>
      <c r="AC46" s="82">
        <f t="shared" si="2"/>
        <v>0</v>
      </c>
      <c r="AD46" s="82">
        <f t="shared" si="2"/>
        <v>1.7435325800000001</v>
      </c>
      <c r="AE46" s="82">
        <f t="shared" si="2"/>
        <v>0</v>
      </c>
      <c r="AF46" s="82">
        <f t="shared" si="2"/>
        <v>0</v>
      </c>
      <c r="AG46" s="82">
        <f t="shared" si="2"/>
        <v>0</v>
      </c>
      <c r="AH46" s="82">
        <f t="shared" si="2"/>
        <v>0</v>
      </c>
      <c r="AI46" s="82">
        <f t="shared" si="2"/>
        <v>24.865150310000001</v>
      </c>
    </row>
    <row r="47" spans="1:35" ht="56.25" x14ac:dyDescent="0.25">
      <c r="A47" s="76" t="s">
        <v>6</v>
      </c>
      <c r="B47" s="79" t="s">
        <v>81</v>
      </c>
      <c r="C47" s="78" t="s">
        <v>113</v>
      </c>
      <c r="D47" s="81" t="s">
        <v>112</v>
      </c>
      <c r="E47" s="81" t="s">
        <v>112</v>
      </c>
      <c r="F47" s="82">
        <f>F48+F58</f>
        <v>0</v>
      </c>
      <c r="G47" s="82">
        <f t="shared" ref="G47:AI47" si="3">G48+G58</f>
        <v>23.873229240000001</v>
      </c>
      <c r="H47" s="82" t="s">
        <v>112</v>
      </c>
      <c r="I47" s="82">
        <f>I48+I58</f>
        <v>33.677271443999999</v>
      </c>
      <c r="J47" s="82">
        <f t="shared" si="3"/>
        <v>0</v>
      </c>
      <c r="K47" s="82">
        <f t="shared" si="3"/>
        <v>0</v>
      </c>
      <c r="L47" s="82">
        <f t="shared" si="3"/>
        <v>0</v>
      </c>
      <c r="M47" s="82">
        <f t="shared" si="3"/>
        <v>0</v>
      </c>
      <c r="N47" s="82">
        <f t="shared" si="3"/>
        <v>0</v>
      </c>
      <c r="O47" s="82">
        <f t="shared" si="3"/>
        <v>0</v>
      </c>
      <c r="P47" s="82">
        <f t="shared" si="3"/>
        <v>0</v>
      </c>
      <c r="Q47" s="82">
        <f t="shared" si="3"/>
        <v>0</v>
      </c>
      <c r="R47" s="82">
        <f t="shared" si="3"/>
        <v>0</v>
      </c>
      <c r="S47" s="82">
        <f t="shared" si="3"/>
        <v>0</v>
      </c>
      <c r="T47" s="82">
        <f t="shared" si="3"/>
        <v>7.2298383099999999</v>
      </c>
      <c r="U47" s="82">
        <f t="shared" si="3"/>
        <v>0</v>
      </c>
      <c r="V47" s="82">
        <f t="shared" si="3"/>
        <v>0</v>
      </c>
      <c r="W47" s="82">
        <f t="shared" si="3"/>
        <v>0</v>
      </c>
      <c r="X47" s="82">
        <f t="shared" si="3"/>
        <v>0</v>
      </c>
      <c r="Y47" s="82">
        <f>Y48+Y58</f>
        <v>19.08985835</v>
      </c>
      <c r="Z47" s="82">
        <f t="shared" si="3"/>
        <v>0</v>
      </c>
      <c r="AA47" s="82">
        <f t="shared" si="3"/>
        <v>0</v>
      </c>
      <c r="AB47" s="82">
        <f t="shared" si="3"/>
        <v>0</v>
      </c>
      <c r="AC47" s="82">
        <f t="shared" si="3"/>
        <v>0</v>
      </c>
      <c r="AD47" s="82">
        <f t="shared" si="3"/>
        <v>1.7435325800000001</v>
      </c>
      <c r="AE47" s="82">
        <f t="shared" si="3"/>
        <v>0</v>
      </c>
      <c r="AF47" s="82">
        <f t="shared" si="3"/>
        <v>0</v>
      </c>
      <c r="AG47" s="82">
        <f t="shared" si="3"/>
        <v>0</v>
      </c>
      <c r="AH47" s="82">
        <f t="shared" si="3"/>
        <v>0</v>
      </c>
      <c r="AI47" s="82">
        <f t="shared" si="3"/>
        <v>24.865150310000001</v>
      </c>
    </row>
    <row r="48" spans="1:35" ht="37.5" x14ac:dyDescent="0.25">
      <c r="A48" s="76" t="s">
        <v>21</v>
      </c>
      <c r="B48" s="79" t="s">
        <v>82</v>
      </c>
      <c r="C48" s="78" t="s">
        <v>113</v>
      </c>
      <c r="D48" s="82" t="s">
        <v>112</v>
      </c>
      <c r="E48" s="82" t="s">
        <v>112</v>
      </c>
      <c r="F48" s="82">
        <f t="shared" ref="D48:AC48" si="4">SUM(F50:F57)</f>
        <v>0</v>
      </c>
      <c r="G48" s="82">
        <f t="shared" si="4"/>
        <v>11.68572724</v>
      </c>
      <c r="H48" s="82" t="s">
        <v>112</v>
      </c>
      <c r="I48" s="82">
        <f>SUM(I49:I57)</f>
        <v>19.052269043999999</v>
      </c>
      <c r="J48" s="82">
        <f t="shared" ref="J48:M48" si="5">SUM(J49:J57)</f>
        <v>0</v>
      </c>
      <c r="K48" s="82">
        <f t="shared" si="5"/>
        <v>0</v>
      </c>
      <c r="L48" s="82">
        <f t="shared" si="5"/>
        <v>0</v>
      </c>
      <c r="M48" s="82">
        <f t="shared" si="5"/>
        <v>0</v>
      </c>
      <c r="N48" s="82">
        <f t="shared" si="4"/>
        <v>0</v>
      </c>
      <c r="O48" s="82">
        <f t="shared" si="4"/>
        <v>0</v>
      </c>
      <c r="P48" s="82">
        <f t="shared" si="4"/>
        <v>0</v>
      </c>
      <c r="Q48" s="82">
        <f t="shared" si="4"/>
        <v>0</v>
      </c>
      <c r="R48" s="82">
        <f t="shared" si="4"/>
        <v>0</v>
      </c>
      <c r="S48" s="82">
        <f t="shared" si="4"/>
        <v>0</v>
      </c>
      <c r="T48" s="82">
        <f>SUM(T49:T57)</f>
        <v>7.2298383099999999</v>
      </c>
      <c r="U48" s="82">
        <f t="shared" si="4"/>
        <v>0</v>
      </c>
      <c r="V48" s="82">
        <f t="shared" si="4"/>
        <v>0</v>
      </c>
      <c r="W48" s="82">
        <f t="shared" si="4"/>
        <v>0</v>
      </c>
      <c r="X48" s="82">
        <f t="shared" si="4"/>
        <v>0</v>
      </c>
      <c r="Y48" s="82">
        <f t="shared" si="4"/>
        <v>6.9023563499999998</v>
      </c>
      <c r="Z48" s="82">
        <f t="shared" si="4"/>
        <v>0</v>
      </c>
      <c r="AA48" s="82">
        <f t="shared" si="4"/>
        <v>0</v>
      </c>
      <c r="AB48" s="82">
        <f t="shared" si="4"/>
        <v>0</v>
      </c>
      <c r="AC48" s="82">
        <f t="shared" si="4"/>
        <v>0</v>
      </c>
      <c r="AD48" s="82">
        <f>SUM(AD50:AD57)</f>
        <v>1.7435325800000001</v>
      </c>
      <c r="AE48" s="82">
        <f t="shared" ref="D48:AH48" si="6">AE49+AE50+AE51+AE57</f>
        <v>0</v>
      </c>
      <c r="AF48" s="82">
        <f t="shared" si="6"/>
        <v>0</v>
      </c>
      <c r="AG48" s="82">
        <f t="shared" si="6"/>
        <v>0</v>
      </c>
      <c r="AH48" s="82">
        <f t="shared" si="6"/>
        <v>0</v>
      </c>
      <c r="AI48" s="82">
        <f t="shared" ref="I48:AI48" si="7">AI49+AI50+AI51+AI57</f>
        <v>12.67764831</v>
      </c>
    </row>
    <row r="49" spans="1:35" s="162" customFormat="1" ht="39.75" customHeight="1" x14ac:dyDescent="0.25">
      <c r="A49" s="159" t="s">
        <v>21</v>
      </c>
      <c r="B49" s="160" t="s">
        <v>545</v>
      </c>
      <c r="C49" s="251" t="s">
        <v>581</v>
      </c>
      <c r="D49" s="334">
        <v>2025</v>
      </c>
      <c r="E49" s="334">
        <v>2025</v>
      </c>
      <c r="F49" s="161">
        <v>0</v>
      </c>
      <c r="G49" s="161">
        <v>4.1911636300000001</v>
      </c>
      <c r="H49" s="211" t="s">
        <v>554</v>
      </c>
      <c r="I49" s="161">
        <f>G49+(G49*20/100)</f>
        <v>5.0293963560000003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1">
        <v>4.1900000000000004</v>
      </c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f>T49</f>
        <v>4.1900000000000004</v>
      </c>
    </row>
    <row r="50" spans="1:35" s="162" customFormat="1" ht="39.75" customHeight="1" x14ac:dyDescent="0.25">
      <c r="A50" s="326" t="s">
        <v>22</v>
      </c>
      <c r="B50" s="327" t="s">
        <v>580</v>
      </c>
      <c r="C50" s="328" t="s">
        <v>582</v>
      </c>
      <c r="D50" s="334" t="s">
        <v>579</v>
      </c>
      <c r="E50" s="334" t="s">
        <v>579</v>
      </c>
      <c r="F50" s="329">
        <v>0</v>
      </c>
      <c r="G50" s="329">
        <v>3.7857099999999999</v>
      </c>
      <c r="H50" s="330" t="s">
        <v>583</v>
      </c>
      <c r="I50" s="329">
        <f>G50+(G50*20/100)</f>
        <v>4.5428519999999999</v>
      </c>
      <c r="J50" s="329">
        <v>0</v>
      </c>
      <c r="K50" s="329">
        <v>0</v>
      </c>
      <c r="L50" s="329">
        <v>0</v>
      </c>
      <c r="M50" s="329">
        <v>0</v>
      </c>
      <c r="N50" s="329">
        <v>0</v>
      </c>
      <c r="O50" s="329">
        <v>0</v>
      </c>
      <c r="P50" s="329">
        <v>0</v>
      </c>
      <c r="Q50" s="329">
        <v>0</v>
      </c>
      <c r="R50" s="329">
        <v>0</v>
      </c>
      <c r="S50" s="329">
        <v>0</v>
      </c>
      <c r="T50" s="329">
        <v>0</v>
      </c>
      <c r="U50" s="329">
        <v>0</v>
      </c>
      <c r="V50" s="329">
        <v>0</v>
      </c>
      <c r="W50" s="329">
        <v>0</v>
      </c>
      <c r="X50" s="329">
        <v>0</v>
      </c>
      <c r="Y50" s="329">
        <f>G50</f>
        <v>3.7857099999999999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f>Y50</f>
        <v>3.7857099999999999</v>
      </c>
    </row>
    <row r="51" spans="1:35" s="162" customFormat="1" ht="39.75" customHeight="1" x14ac:dyDescent="0.25">
      <c r="A51" s="326" t="s">
        <v>390</v>
      </c>
      <c r="B51" s="327" t="s">
        <v>584</v>
      </c>
      <c r="C51" s="328" t="s">
        <v>585</v>
      </c>
      <c r="D51" s="334" t="s">
        <v>579</v>
      </c>
      <c r="E51" s="334" t="s">
        <v>579</v>
      </c>
      <c r="F51" s="329">
        <v>0</v>
      </c>
      <c r="G51" s="329">
        <v>2.2356500000000001</v>
      </c>
      <c r="H51" s="330" t="s">
        <v>583</v>
      </c>
      <c r="I51" s="329">
        <f>G51+(G51*20/100)</f>
        <v>2.6827800000000002</v>
      </c>
      <c r="J51" s="329">
        <v>0</v>
      </c>
      <c r="K51" s="329">
        <v>0</v>
      </c>
      <c r="L51" s="329">
        <v>0</v>
      </c>
      <c r="M51" s="329">
        <v>0</v>
      </c>
      <c r="N51" s="329">
        <v>0</v>
      </c>
      <c r="O51" s="329">
        <v>0</v>
      </c>
      <c r="P51" s="329">
        <v>0</v>
      </c>
      <c r="Q51" s="329">
        <v>0</v>
      </c>
      <c r="R51" s="329">
        <v>0</v>
      </c>
      <c r="S51" s="329">
        <v>0</v>
      </c>
      <c r="T51" s="329">
        <v>0</v>
      </c>
      <c r="U51" s="329">
        <v>0</v>
      </c>
      <c r="V51" s="329">
        <v>0</v>
      </c>
      <c r="W51" s="329">
        <v>0</v>
      </c>
      <c r="X51" s="329">
        <v>0</v>
      </c>
      <c r="Y51" s="329">
        <f>G51</f>
        <v>2.2356500000000001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v>0</v>
      </c>
      <c r="AG51" s="161">
        <v>0</v>
      </c>
      <c r="AH51" s="161">
        <v>0</v>
      </c>
      <c r="AI51" s="161">
        <f>Y51</f>
        <v>2.2356500000000001</v>
      </c>
    </row>
    <row r="52" spans="1:35" s="162" customFormat="1" ht="39.75" customHeight="1" x14ac:dyDescent="0.25">
      <c r="A52" s="335" t="s">
        <v>392</v>
      </c>
      <c r="B52" s="343" t="s">
        <v>589</v>
      </c>
      <c r="C52" s="337" t="s">
        <v>588</v>
      </c>
      <c r="D52" s="345" t="s">
        <v>590</v>
      </c>
      <c r="E52" s="345" t="s">
        <v>590</v>
      </c>
      <c r="F52" s="329">
        <v>0</v>
      </c>
      <c r="G52" s="340">
        <v>0.57355</v>
      </c>
      <c r="H52" s="345" t="s">
        <v>583</v>
      </c>
      <c r="I52" s="329">
        <f t="shared" ref="I52:I57" si="8">G52+(G52*20/100)</f>
        <v>0.68825999999999998</v>
      </c>
      <c r="J52" s="340">
        <v>0</v>
      </c>
      <c r="K52" s="340">
        <v>0</v>
      </c>
      <c r="L52" s="340">
        <v>0</v>
      </c>
      <c r="M52" s="340">
        <v>0</v>
      </c>
      <c r="N52" s="340">
        <v>0</v>
      </c>
      <c r="O52" s="340">
        <v>0</v>
      </c>
      <c r="P52" s="340">
        <v>0</v>
      </c>
      <c r="Q52" s="340">
        <v>0</v>
      </c>
      <c r="R52" s="340">
        <v>0</v>
      </c>
      <c r="S52" s="340">
        <v>0</v>
      </c>
      <c r="T52" s="340">
        <f>G52</f>
        <v>0.57355</v>
      </c>
      <c r="U52" s="340">
        <v>0</v>
      </c>
      <c r="V52" s="340">
        <v>0</v>
      </c>
      <c r="W52" s="340">
        <v>0</v>
      </c>
      <c r="X52" s="340">
        <v>0</v>
      </c>
      <c r="Y52" s="340">
        <v>0</v>
      </c>
      <c r="Z52" s="340">
        <v>0</v>
      </c>
      <c r="AA52" s="340">
        <v>0</v>
      </c>
      <c r="AB52" s="340">
        <v>0</v>
      </c>
      <c r="AC52" s="340">
        <v>0</v>
      </c>
      <c r="AD52" s="340">
        <v>0</v>
      </c>
      <c r="AE52" s="340">
        <v>0</v>
      </c>
      <c r="AF52" s="340">
        <v>0</v>
      </c>
      <c r="AG52" s="340">
        <v>0</v>
      </c>
      <c r="AH52" s="340">
        <v>0</v>
      </c>
      <c r="AI52" s="340">
        <f>T52</f>
        <v>0.57355</v>
      </c>
    </row>
    <row r="53" spans="1:35" s="162" customFormat="1" ht="39.75" customHeight="1" x14ac:dyDescent="0.25">
      <c r="A53" s="350" t="s">
        <v>394</v>
      </c>
      <c r="B53" s="351" t="s">
        <v>592</v>
      </c>
      <c r="C53" s="352" t="s">
        <v>593</v>
      </c>
      <c r="D53" s="353" t="s">
        <v>565</v>
      </c>
      <c r="E53" s="353" t="s">
        <v>565</v>
      </c>
      <c r="F53" s="329">
        <v>0</v>
      </c>
      <c r="G53" s="354">
        <f>0.48775137+0.02</f>
        <v>0.50775137000000004</v>
      </c>
      <c r="H53" s="353" t="s">
        <v>583</v>
      </c>
      <c r="I53" s="329">
        <f t="shared" si="8"/>
        <v>0.60930164400000009</v>
      </c>
      <c r="J53" s="354">
        <v>0</v>
      </c>
      <c r="K53" s="354">
        <v>0</v>
      </c>
      <c r="L53" s="354">
        <v>0</v>
      </c>
      <c r="M53" s="354">
        <v>0</v>
      </c>
      <c r="N53" s="354">
        <v>0</v>
      </c>
      <c r="O53" s="354">
        <v>0</v>
      </c>
      <c r="P53" s="354">
        <v>0</v>
      </c>
      <c r="Q53" s="354">
        <v>0</v>
      </c>
      <c r="R53" s="354">
        <v>0</v>
      </c>
      <c r="S53" s="354">
        <v>0</v>
      </c>
      <c r="T53" s="354">
        <v>0</v>
      </c>
      <c r="U53" s="354">
        <v>0</v>
      </c>
      <c r="V53" s="354">
        <v>0</v>
      </c>
      <c r="W53" s="354">
        <v>0</v>
      </c>
      <c r="X53" s="354">
        <v>0</v>
      </c>
      <c r="Y53" s="354">
        <v>0</v>
      </c>
      <c r="Z53" s="354">
        <v>0</v>
      </c>
      <c r="AA53" s="354">
        <v>0</v>
      </c>
      <c r="AB53" s="354">
        <v>0</v>
      </c>
      <c r="AC53" s="354">
        <v>0</v>
      </c>
      <c r="AD53" s="354">
        <f>G53</f>
        <v>0.50775137000000004</v>
      </c>
      <c r="AE53" s="354">
        <v>0</v>
      </c>
      <c r="AF53" s="354">
        <v>0</v>
      </c>
      <c r="AG53" s="354">
        <v>0</v>
      </c>
      <c r="AH53" s="354">
        <v>0</v>
      </c>
      <c r="AI53" s="354">
        <f>AD53</f>
        <v>0.50775137000000004</v>
      </c>
    </row>
    <row r="54" spans="1:35" s="162" customFormat="1" ht="39.75" customHeight="1" x14ac:dyDescent="0.25">
      <c r="A54" s="326" t="s">
        <v>396</v>
      </c>
      <c r="B54" s="351" t="s">
        <v>594</v>
      </c>
      <c r="C54" s="352" t="s">
        <v>595</v>
      </c>
      <c r="D54" s="353" t="s">
        <v>565</v>
      </c>
      <c r="E54" s="353" t="s">
        <v>565</v>
      </c>
      <c r="F54" s="354">
        <v>0</v>
      </c>
      <c r="G54" s="354">
        <f>0.78427126+0.02</f>
        <v>0.80427126000000004</v>
      </c>
      <c r="H54" s="353" t="s">
        <v>583</v>
      </c>
      <c r="I54" s="329">
        <f t="shared" si="8"/>
        <v>0.96512551200000007</v>
      </c>
      <c r="J54" s="354">
        <v>0</v>
      </c>
      <c r="K54" s="354">
        <v>0</v>
      </c>
      <c r="L54" s="354">
        <v>0</v>
      </c>
      <c r="M54" s="354">
        <v>0</v>
      </c>
      <c r="N54" s="354">
        <v>0</v>
      </c>
      <c r="O54" s="354">
        <v>0</v>
      </c>
      <c r="P54" s="354">
        <v>0</v>
      </c>
      <c r="Q54" s="354">
        <v>0</v>
      </c>
      <c r="R54" s="354">
        <v>0</v>
      </c>
      <c r="S54" s="354">
        <v>0</v>
      </c>
      <c r="T54" s="354">
        <v>0</v>
      </c>
      <c r="U54" s="354">
        <v>0</v>
      </c>
      <c r="V54" s="354">
        <v>0</v>
      </c>
      <c r="W54" s="354">
        <v>0</v>
      </c>
      <c r="X54" s="354">
        <v>0</v>
      </c>
      <c r="Y54" s="354">
        <v>0</v>
      </c>
      <c r="Z54" s="354">
        <v>0</v>
      </c>
      <c r="AA54" s="354">
        <v>0</v>
      </c>
      <c r="AB54" s="354">
        <v>0</v>
      </c>
      <c r="AC54" s="354">
        <v>0</v>
      </c>
      <c r="AD54" s="354">
        <f>G54</f>
        <v>0.80427126000000004</v>
      </c>
      <c r="AE54" s="354">
        <v>0</v>
      </c>
      <c r="AF54" s="354">
        <v>0</v>
      </c>
      <c r="AG54" s="354">
        <v>0</v>
      </c>
      <c r="AH54" s="354">
        <v>0</v>
      </c>
      <c r="AI54" s="354">
        <f>AD54</f>
        <v>0.80427126000000004</v>
      </c>
    </row>
    <row r="55" spans="1:35" s="162" customFormat="1" ht="39.75" customHeight="1" x14ac:dyDescent="0.25">
      <c r="A55" s="350" t="s">
        <v>397</v>
      </c>
      <c r="B55" s="351" t="s">
        <v>596</v>
      </c>
      <c r="C55" s="352" t="s">
        <v>597</v>
      </c>
      <c r="D55" s="353" t="s">
        <v>565</v>
      </c>
      <c r="E55" s="353" t="s">
        <v>565</v>
      </c>
      <c r="F55" s="354">
        <v>0</v>
      </c>
      <c r="G55" s="354">
        <f>0.41150995+0.02</f>
        <v>0.43150995000000003</v>
      </c>
      <c r="H55" s="353" t="s">
        <v>583</v>
      </c>
      <c r="I55" s="329">
        <f t="shared" si="8"/>
        <v>0.51781194000000008</v>
      </c>
      <c r="J55" s="354">
        <v>0</v>
      </c>
      <c r="K55" s="354">
        <v>0</v>
      </c>
      <c r="L55" s="354">
        <v>0</v>
      </c>
      <c r="M55" s="354">
        <v>0</v>
      </c>
      <c r="N55" s="354">
        <v>0</v>
      </c>
      <c r="O55" s="354">
        <v>0</v>
      </c>
      <c r="P55" s="354">
        <v>0</v>
      </c>
      <c r="Q55" s="354">
        <v>0</v>
      </c>
      <c r="R55" s="354">
        <v>0</v>
      </c>
      <c r="S55" s="354">
        <v>0</v>
      </c>
      <c r="T55" s="354">
        <v>0</v>
      </c>
      <c r="U55" s="354">
        <v>0</v>
      </c>
      <c r="V55" s="354">
        <v>0</v>
      </c>
      <c r="W55" s="354">
        <v>0</v>
      </c>
      <c r="X55" s="354">
        <v>0</v>
      </c>
      <c r="Y55" s="354">
        <v>0</v>
      </c>
      <c r="Z55" s="354">
        <v>0</v>
      </c>
      <c r="AA55" s="354">
        <v>0</v>
      </c>
      <c r="AB55" s="354">
        <v>0</v>
      </c>
      <c r="AC55" s="354">
        <v>0</v>
      </c>
      <c r="AD55" s="354">
        <f>G55</f>
        <v>0.43150995000000003</v>
      </c>
      <c r="AE55" s="354">
        <v>0</v>
      </c>
      <c r="AF55" s="354">
        <v>0</v>
      </c>
      <c r="AG55" s="354">
        <v>0</v>
      </c>
      <c r="AH55" s="354">
        <v>0</v>
      </c>
      <c r="AI55" s="354">
        <f>AD55</f>
        <v>0.43150995000000003</v>
      </c>
    </row>
    <row r="56" spans="1:35" s="162" customFormat="1" ht="39.75" customHeight="1" x14ac:dyDescent="0.25">
      <c r="A56" s="350" t="s">
        <v>598</v>
      </c>
      <c r="B56" s="351" t="s">
        <v>599</v>
      </c>
      <c r="C56" s="352" t="s">
        <v>600</v>
      </c>
      <c r="D56" s="353" t="s">
        <v>579</v>
      </c>
      <c r="E56" s="353" t="s">
        <v>579</v>
      </c>
      <c r="F56" s="354">
        <v>0</v>
      </c>
      <c r="G56" s="354">
        <f>0.86099635+0.02</f>
        <v>0.88099634999999998</v>
      </c>
      <c r="H56" s="353" t="s">
        <v>583</v>
      </c>
      <c r="I56" s="329">
        <f t="shared" si="8"/>
        <v>1.0571956199999999</v>
      </c>
      <c r="J56" s="354">
        <v>0</v>
      </c>
      <c r="K56" s="354">
        <v>0</v>
      </c>
      <c r="L56" s="354">
        <v>0</v>
      </c>
      <c r="M56" s="354">
        <v>0</v>
      </c>
      <c r="N56" s="354">
        <v>0</v>
      </c>
      <c r="O56" s="354">
        <v>0</v>
      </c>
      <c r="P56" s="354">
        <v>0</v>
      </c>
      <c r="Q56" s="354">
        <v>0</v>
      </c>
      <c r="R56" s="354">
        <v>0</v>
      </c>
      <c r="S56" s="354">
        <v>0</v>
      </c>
      <c r="T56" s="354">
        <v>0</v>
      </c>
      <c r="U56" s="354">
        <v>0</v>
      </c>
      <c r="V56" s="354">
        <v>0</v>
      </c>
      <c r="W56" s="354">
        <v>0</v>
      </c>
      <c r="X56" s="354">
        <v>0</v>
      </c>
      <c r="Y56" s="354">
        <f>G56</f>
        <v>0.88099634999999998</v>
      </c>
      <c r="Z56" s="354">
        <v>0</v>
      </c>
      <c r="AA56" s="354">
        <v>0</v>
      </c>
      <c r="AB56" s="354">
        <v>0</v>
      </c>
      <c r="AC56" s="354">
        <v>0</v>
      </c>
      <c r="AD56" s="354">
        <v>0</v>
      </c>
      <c r="AE56" s="354">
        <v>0</v>
      </c>
      <c r="AF56" s="354">
        <v>0</v>
      </c>
      <c r="AG56" s="354">
        <v>0</v>
      </c>
      <c r="AH56" s="354">
        <v>0</v>
      </c>
      <c r="AI56" s="354">
        <f>Y56</f>
        <v>0.88099634999999998</v>
      </c>
    </row>
    <row r="57" spans="1:35" s="162" customFormat="1" ht="39.75" customHeight="1" x14ac:dyDescent="0.25">
      <c r="A57" s="350" t="s">
        <v>601</v>
      </c>
      <c r="B57" s="355" t="s">
        <v>602</v>
      </c>
      <c r="C57" s="356" t="s">
        <v>603</v>
      </c>
      <c r="D57" s="353">
        <v>2025</v>
      </c>
      <c r="E57" s="353">
        <v>2025</v>
      </c>
      <c r="F57" s="357">
        <v>0</v>
      </c>
      <c r="G57" s="357">
        <v>2.4662883099999999</v>
      </c>
      <c r="H57" s="358" t="s">
        <v>583</v>
      </c>
      <c r="I57" s="329">
        <f t="shared" si="8"/>
        <v>2.9595459719999999</v>
      </c>
      <c r="J57" s="357">
        <v>0</v>
      </c>
      <c r="K57" s="357">
        <v>0</v>
      </c>
      <c r="L57" s="357">
        <v>0</v>
      </c>
      <c r="M57" s="357">
        <v>0</v>
      </c>
      <c r="N57" s="357">
        <v>0</v>
      </c>
      <c r="O57" s="357">
        <v>0</v>
      </c>
      <c r="P57" s="357">
        <v>0</v>
      </c>
      <c r="Q57" s="357">
        <v>0</v>
      </c>
      <c r="R57" s="357">
        <v>0</v>
      </c>
      <c r="S57" s="357">
        <v>0</v>
      </c>
      <c r="T57" s="357">
        <f>G57</f>
        <v>2.4662883099999999</v>
      </c>
      <c r="U57" s="357">
        <v>0</v>
      </c>
      <c r="V57" s="357">
        <v>0</v>
      </c>
      <c r="W57" s="357">
        <v>0</v>
      </c>
      <c r="X57" s="357">
        <v>0</v>
      </c>
      <c r="Y57" s="357">
        <v>0</v>
      </c>
      <c r="Z57" s="357">
        <v>0</v>
      </c>
      <c r="AA57" s="357">
        <v>0</v>
      </c>
      <c r="AB57" s="357">
        <v>0</v>
      </c>
      <c r="AC57" s="357">
        <v>0</v>
      </c>
      <c r="AD57" s="357">
        <v>0</v>
      </c>
      <c r="AE57" s="357">
        <v>0</v>
      </c>
      <c r="AF57" s="357">
        <v>0</v>
      </c>
      <c r="AG57" s="357">
        <v>0</v>
      </c>
      <c r="AH57" s="357">
        <v>0</v>
      </c>
      <c r="AI57" s="354">
        <f>T57</f>
        <v>2.4662883099999999</v>
      </c>
    </row>
    <row r="58" spans="1:35" ht="37.5" x14ac:dyDescent="0.25">
      <c r="A58" s="76" t="s">
        <v>22</v>
      </c>
      <c r="B58" s="79" t="s">
        <v>83</v>
      </c>
      <c r="C58" s="78" t="s">
        <v>113</v>
      </c>
      <c r="D58" s="81" t="s">
        <v>112</v>
      </c>
      <c r="E58" s="81" t="s">
        <v>112</v>
      </c>
      <c r="F58" s="82">
        <v>0</v>
      </c>
      <c r="G58" s="82">
        <f>G59</f>
        <v>12.187502</v>
      </c>
      <c r="H58" s="82" t="s">
        <v>112</v>
      </c>
      <c r="I58" s="82">
        <f>I59</f>
        <v>14.6250024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f>Y59</f>
        <v>12.187502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f>Y58</f>
        <v>12.187502</v>
      </c>
    </row>
    <row r="59" spans="1:35" s="312" customFormat="1" x14ac:dyDescent="0.25">
      <c r="A59" s="309" t="s">
        <v>22</v>
      </c>
      <c r="B59" s="310" t="s">
        <v>577</v>
      </c>
      <c r="C59" s="313" t="s">
        <v>578</v>
      </c>
      <c r="D59" s="314">
        <v>2026</v>
      </c>
      <c r="E59" s="314" t="s">
        <v>579</v>
      </c>
      <c r="F59" s="311">
        <v>0</v>
      </c>
      <c r="G59" s="311">
        <f>(11987502+200000)/1000000</f>
        <v>12.187502</v>
      </c>
      <c r="H59" s="314" t="s">
        <v>554</v>
      </c>
      <c r="I59" s="311">
        <f>G59+(G59*20/100)</f>
        <v>14.6250024</v>
      </c>
      <c r="J59" s="311">
        <v>0</v>
      </c>
      <c r="K59" s="311">
        <v>0</v>
      </c>
      <c r="L59" s="311">
        <v>0</v>
      </c>
      <c r="M59" s="311">
        <v>0</v>
      </c>
      <c r="N59" s="311">
        <v>0</v>
      </c>
      <c r="O59" s="311">
        <v>0</v>
      </c>
      <c r="P59" s="311">
        <v>0</v>
      </c>
      <c r="Q59" s="311">
        <v>0</v>
      </c>
      <c r="R59" s="311">
        <v>0</v>
      </c>
      <c r="S59" s="311">
        <v>0</v>
      </c>
      <c r="T59" s="311">
        <v>0</v>
      </c>
      <c r="U59" s="311">
        <v>0</v>
      </c>
      <c r="V59" s="311">
        <v>0</v>
      </c>
      <c r="W59" s="311">
        <v>0</v>
      </c>
      <c r="X59" s="311">
        <v>0</v>
      </c>
      <c r="Y59" s="311">
        <f>G59</f>
        <v>12.187502</v>
      </c>
      <c r="Z59" s="311">
        <v>0</v>
      </c>
      <c r="AA59" s="311">
        <v>0</v>
      </c>
      <c r="AB59" s="311">
        <v>0</v>
      </c>
      <c r="AC59" s="311">
        <v>0</v>
      </c>
      <c r="AD59" s="311">
        <v>0</v>
      </c>
      <c r="AE59" s="311">
        <v>0</v>
      </c>
      <c r="AF59" s="311">
        <v>0</v>
      </c>
      <c r="AG59" s="311">
        <v>0</v>
      </c>
      <c r="AH59" s="311">
        <v>0</v>
      </c>
      <c r="AI59" s="311">
        <f>Y59</f>
        <v>12.187502</v>
      </c>
    </row>
    <row r="60" spans="1:35" ht="37.5" x14ac:dyDescent="0.25">
      <c r="A60" s="76" t="s">
        <v>7</v>
      </c>
      <c r="B60" s="79" t="s">
        <v>84</v>
      </c>
      <c r="C60" s="78" t="s">
        <v>113</v>
      </c>
      <c r="D60" s="81" t="s">
        <v>112</v>
      </c>
      <c r="E60" s="81" t="s">
        <v>112</v>
      </c>
      <c r="F60" s="82">
        <v>0</v>
      </c>
      <c r="G60" s="82">
        <v>0</v>
      </c>
      <c r="H60" s="82" t="s">
        <v>112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</row>
    <row r="61" spans="1:35" ht="29.25" customHeight="1" x14ac:dyDescent="0.25">
      <c r="A61" s="76" t="s">
        <v>27</v>
      </c>
      <c r="B61" s="79" t="s">
        <v>85</v>
      </c>
      <c r="C61" s="78" t="s">
        <v>113</v>
      </c>
      <c r="D61" s="81" t="s">
        <v>112</v>
      </c>
      <c r="E61" s="81" t="s">
        <v>112</v>
      </c>
      <c r="F61" s="82">
        <v>0</v>
      </c>
      <c r="G61" s="82">
        <v>0</v>
      </c>
      <c r="H61" s="82" t="s">
        <v>112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</row>
    <row r="62" spans="1:35" ht="37.5" x14ac:dyDescent="0.25">
      <c r="A62" s="76" t="s">
        <v>35</v>
      </c>
      <c r="B62" s="79" t="s">
        <v>86</v>
      </c>
      <c r="C62" s="78" t="s">
        <v>113</v>
      </c>
      <c r="D62" s="81" t="s">
        <v>112</v>
      </c>
      <c r="E62" s="81" t="s">
        <v>112</v>
      </c>
      <c r="F62" s="82">
        <v>0</v>
      </c>
      <c r="G62" s="82">
        <v>0</v>
      </c>
      <c r="H62" s="82" t="s">
        <v>112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</row>
    <row r="63" spans="1:35" ht="37.5" x14ac:dyDescent="0.25">
      <c r="A63" s="76" t="s">
        <v>8</v>
      </c>
      <c r="B63" s="79" t="s">
        <v>92</v>
      </c>
      <c r="C63" s="78" t="s">
        <v>113</v>
      </c>
      <c r="D63" s="81" t="s">
        <v>112</v>
      </c>
      <c r="E63" s="81" t="s">
        <v>112</v>
      </c>
      <c r="F63" s="82">
        <v>0</v>
      </c>
      <c r="G63" s="82">
        <v>0</v>
      </c>
      <c r="H63" s="82" t="s">
        <v>112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</row>
    <row r="64" spans="1:35" ht="37.5" x14ac:dyDescent="0.25">
      <c r="A64" s="76" t="s">
        <v>17</v>
      </c>
      <c r="B64" s="79" t="s">
        <v>102</v>
      </c>
      <c r="C64" s="78" t="s">
        <v>113</v>
      </c>
      <c r="D64" s="81" t="s">
        <v>112</v>
      </c>
      <c r="E64" s="81" t="s">
        <v>112</v>
      </c>
      <c r="F64" s="82">
        <v>0</v>
      </c>
      <c r="G64" s="82">
        <v>0</v>
      </c>
      <c r="H64" s="82" t="s">
        <v>112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  <c r="AD64" s="82">
        <v>0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</row>
    <row r="65" spans="1:35" ht="37.5" x14ac:dyDescent="0.25">
      <c r="A65" s="76" t="s">
        <v>101</v>
      </c>
      <c r="B65" s="79" t="s">
        <v>103</v>
      </c>
      <c r="C65" s="78" t="s">
        <v>113</v>
      </c>
      <c r="D65" s="81" t="s">
        <v>112</v>
      </c>
      <c r="E65" s="81" t="s">
        <v>112</v>
      </c>
      <c r="F65" s="82">
        <v>0</v>
      </c>
      <c r="G65" s="82">
        <v>0</v>
      </c>
      <c r="H65" s="82" t="s">
        <v>112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82">
        <v>0</v>
      </c>
      <c r="AD65" s="82">
        <v>0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</row>
    <row r="66" spans="1:35" ht="33.75" customHeight="1" x14ac:dyDescent="0.25">
      <c r="A66" s="84" t="s">
        <v>118</v>
      </c>
      <c r="B66" s="79" t="s">
        <v>117</v>
      </c>
      <c r="C66" s="85" t="s">
        <v>113</v>
      </c>
      <c r="D66" s="81" t="s">
        <v>112</v>
      </c>
      <c r="E66" s="81" t="s">
        <v>112</v>
      </c>
      <c r="F66" s="82">
        <v>0</v>
      </c>
      <c r="G66" s="82">
        <v>0</v>
      </c>
      <c r="H66" s="82" t="s">
        <v>112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</row>
    <row r="67" spans="1:35" ht="56.25" x14ac:dyDescent="0.25">
      <c r="A67" s="76" t="s">
        <v>9</v>
      </c>
      <c r="B67" s="79" t="s">
        <v>104</v>
      </c>
      <c r="C67" s="78" t="s">
        <v>113</v>
      </c>
      <c r="D67" s="81" t="s">
        <v>112</v>
      </c>
      <c r="E67" s="81" t="s">
        <v>112</v>
      </c>
      <c r="F67" s="82">
        <v>0</v>
      </c>
      <c r="G67" s="82">
        <v>0</v>
      </c>
      <c r="H67" s="82" t="s">
        <v>112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82">
        <v>0</v>
      </c>
      <c r="AD67" s="82">
        <v>0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</row>
    <row r="68" spans="1:35" ht="37.5" x14ac:dyDescent="0.25">
      <c r="A68" s="76" t="s">
        <v>10</v>
      </c>
      <c r="B68" s="79" t="s">
        <v>105</v>
      </c>
      <c r="C68" s="78" t="s">
        <v>113</v>
      </c>
      <c r="D68" s="81" t="s">
        <v>112</v>
      </c>
      <c r="E68" s="81" t="s">
        <v>112</v>
      </c>
      <c r="F68" s="82">
        <v>0</v>
      </c>
      <c r="G68" s="82">
        <v>0</v>
      </c>
      <c r="H68" s="82" t="s">
        <v>112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82">
        <v>0</v>
      </c>
      <c r="AD68" s="82">
        <v>0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</row>
    <row r="69" spans="1:35" ht="37.5" x14ac:dyDescent="0.25">
      <c r="A69" s="76" t="s">
        <v>11</v>
      </c>
      <c r="B69" s="79" t="s">
        <v>106</v>
      </c>
      <c r="C69" s="78" t="s">
        <v>113</v>
      </c>
      <c r="D69" s="81" t="s">
        <v>112</v>
      </c>
      <c r="E69" s="81" t="s">
        <v>112</v>
      </c>
      <c r="F69" s="82">
        <v>0</v>
      </c>
      <c r="G69" s="82">
        <v>0</v>
      </c>
      <c r="H69" s="82" t="s">
        <v>112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82">
        <v>0</v>
      </c>
      <c r="W69" s="82">
        <v>0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82">
        <v>0</v>
      </c>
      <c r="AD69" s="82">
        <v>0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</row>
    <row r="70" spans="1:35" ht="37.5" x14ac:dyDescent="0.25">
      <c r="A70" s="76" t="s">
        <v>36</v>
      </c>
      <c r="B70" s="79" t="s">
        <v>107</v>
      </c>
      <c r="C70" s="78" t="s">
        <v>113</v>
      </c>
      <c r="D70" s="81" t="s">
        <v>112</v>
      </c>
      <c r="E70" s="81" t="s">
        <v>112</v>
      </c>
      <c r="F70" s="82">
        <v>0</v>
      </c>
      <c r="G70" s="82">
        <v>0</v>
      </c>
      <c r="H70" s="82" t="s">
        <v>112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</row>
    <row r="71" spans="1:35" s="171" customFormat="1" ht="37.5" x14ac:dyDescent="0.25">
      <c r="A71" s="165" t="s">
        <v>29</v>
      </c>
      <c r="B71" s="166" t="s">
        <v>108</v>
      </c>
      <c r="C71" s="167" t="s">
        <v>113</v>
      </c>
      <c r="D71" s="168" t="s">
        <v>112</v>
      </c>
      <c r="E71" s="168" t="s">
        <v>112</v>
      </c>
      <c r="F71" s="172">
        <v>0</v>
      </c>
      <c r="G71" s="172">
        <f>G72+G73</f>
        <v>4.9206211199999998</v>
      </c>
      <c r="H71" s="212" t="s">
        <v>112</v>
      </c>
      <c r="I71" s="173">
        <v>0</v>
      </c>
      <c r="J71" s="173">
        <v>0</v>
      </c>
      <c r="K71" s="173">
        <v>0</v>
      </c>
      <c r="L71" s="173">
        <v>0</v>
      </c>
      <c r="M71" s="173">
        <v>0</v>
      </c>
      <c r="N71" s="173">
        <v>0</v>
      </c>
      <c r="O71" s="174">
        <f>O72+O73</f>
        <v>4.9206211199999998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169">
        <v>0</v>
      </c>
      <c r="V71" s="169">
        <v>0</v>
      </c>
      <c r="W71" s="169">
        <v>0</v>
      </c>
      <c r="X71" s="169">
        <v>0</v>
      </c>
      <c r="Y71" s="169">
        <v>0</v>
      </c>
      <c r="Z71" s="169">
        <v>0</v>
      </c>
      <c r="AA71" s="169">
        <v>0</v>
      </c>
      <c r="AB71" s="169">
        <v>0</v>
      </c>
      <c r="AC71" s="169">
        <v>0</v>
      </c>
      <c r="AD71" s="169">
        <v>0</v>
      </c>
      <c r="AE71" s="169">
        <v>0</v>
      </c>
      <c r="AF71" s="169">
        <v>0</v>
      </c>
      <c r="AG71" s="169">
        <v>0</v>
      </c>
      <c r="AH71" s="169">
        <v>0</v>
      </c>
      <c r="AI71" s="169">
        <f>AD71+Y71+T71+O71</f>
        <v>4.9206211199999998</v>
      </c>
    </row>
    <row r="72" spans="1:35" s="171" customFormat="1" ht="37.5" x14ac:dyDescent="0.25">
      <c r="A72" s="216" t="s">
        <v>557</v>
      </c>
      <c r="B72" s="213" t="s">
        <v>558</v>
      </c>
      <c r="C72" s="217" t="s">
        <v>559</v>
      </c>
      <c r="D72" s="215">
        <v>2024</v>
      </c>
      <c r="E72" s="215">
        <v>2024</v>
      </c>
      <c r="F72" s="172">
        <v>0</v>
      </c>
      <c r="G72" s="214">
        <v>4.6806211199999996</v>
      </c>
      <c r="H72" s="212" t="s">
        <v>555</v>
      </c>
      <c r="I72" s="173">
        <v>0</v>
      </c>
      <c r="J72" s="173">
        <v>0</v>
      </c>
      <c r="K72" s="173">
        <v>0</v>
      </c>
      <c r="L72" s="173">
        <v>0</v>
      </c>
      <c r="M72" s="173">
        <v>0</v>
      </c>
      <c r="N72" s="173">
        <v>0</v>
      </c>
      <c r="O72" s="214">
        <f>G72</f>
        <v>4.6806211199999996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9">
        <v>0</v>
      </c>
      <c r="V72" s="169">
        <v>0</v>
      </c>
      <c r="W72" s="169">
        <v>0</v>
      </c>
      <c r="X72" s="169">
        <v>0</v>
      </c>
      <c r="Y72" s="169">
        <v>0</v>
      </c>
      <c r="Z72" s="169">
        <v>0</v>
      </c>
      <c r="AA72" s="169">
        <v>0</v>
      </c>
      <c r="AB72" s="169">
        <v>0</v>
      </c>
      <c r="AC72" s="169">
        <v>0</v>
      </c>
      <c r="AD72" s="169">
        <v>0</v>
      </c>
      <c r="AE72" s="169">
        <v>0</v>
      </c>
      <c r="AF72" s="169">
        <v>0</v>
      </c>
      <c r="AG72" s="169">
        <v>0</v>
      </c>
      <c r="AH72" s="169">
        <v>0</v>
      </c>
      <c r="AI72" s="214">
        <f>O72</f>
        <v>4.6806211199999996</v>
      </c>
    </row>
    <row r="73" spans="1:35" s="171" customFormat="1" x14ac:dyDescent="0.25">
      <c r="A73" s="216" t="s">
        <v>560</v>
      </c>
      <c r="B73" s="213" t="s">
        <v>561</v>
      </c>
      <c r="C73" s="217" t="s">
        <v>562</v>
      </c>
      <c r="D73" s="215" t="s">
        <v>563</v>
      </c>
      <c r="E73" s="215" t="s">
        <v>563</v>
      </c>
      <c r="F73" s="172">
        <v>0</v>
      </c>
      <c r="G73" s="214">
        <v>0.24</v>
      </c>
      <c r="H73" s="215" t="s">
        <v>555</v>
      </c>
      <c r="I73" s="173">
        <v>0</v>
      </c>
      <c r="J73" s="173">
        <v>0</v>
      </c>
      <c r="K73" s="173">
        <v>0</v>
      </c>
      <c r="L73" s="173">
        <v>0</v>
      </c>
      <c r="M73" s="173">
        <v>0</v>
      </c>
      <c r="N73" s="173">
        <v>0</v>
      </c>
      <c r="O73" s="214">
        <f>G73</f>
        <v>0.24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69">
        <v>0</v>
      </c>
      <c r="W73" s="169">
        <v>0</v>
      </c>
      <c r="X73" s="169">
        <v>0</v>
      </c>
      <c r="Y73" s="169">
        <v>0</v>
      </c>
      <c r="Z73" s="169">
        <v>0</v>
      </c>
      <c r="AA73" s="169">
        <v>0</v>
      </c>
      <c r="AB73" s="169">
        <v>0</v>
      </c>
      <c r="AC73" s="169">
        <v>0</v>
      </c>
      <c r="AD73" s="169">
        <v>0</v>
      </c>
      <c r="AE73" s="169">
        <v>0</v>
      </c>
      <c r="AF73" s="169">
        <v>0</v>
      </c>
      <c r="AG73" s="169">
        <v>0</v>
      </c>
      <c r="AH73" s="169">
        <v>0</v>
      </c>
      <c r="AI73" s="214">
        <f>O73</f>
        <v>0.24</v>
      </c>
    </row>
    <row r="74" spans="1:35" s="223" customFormat="1" ht="25.5" customHeight="1" x14ac:dyDescent="0.25">
      <c r="A74" s="218" t="s">
        <v>37</v>
      </c>
      <c r="B74" s="219" t="s">
        <v>109</v>
      </c>
      <c r="C74" s="220" t="s">
        <v>113</v>
      </c>
      <c r="D74" s="221" t="s">
        <v>112</v>
      </c>
      <c r="E74" s="221" t="s">
        <v>112</v>
      </c>
      <c r="F74" s="222">
        <v>0</v>
      </c>
      <c r="G74" s="222">
        <f>G75</f>
        <v>395.07937887999998</v>
      </c>
      <c r="H74" s="222" t="s">
        <v>112</v>
      </c>
      <c r="I74" s="222">
        <v>0</v>
      </c>
      <c r="J74" s="222">
        <v>0</v>
      </c>
      <c r="K74" s="222">
        <v>0</v>
      </c>
      <c r="L74" s="222">
        <v>0</v>
      </c>
      <c r="M74" s="222">
        <v>0</v>
      </c>
      <c r="N74" s="222">
        <v>0</v>
      </c>
      <c r="O74" s="222">
        <f>O75</f>
        <v>94.079378880000007</v>
      </c>
      <c r="P74" s="222">
        <v>0</v>
      </c>
      <c r="Q74" s="222">
        <v>0</v>
      </c>
      <c r="R74" s="222">
        <v>0</v>
      </c>
      <c r="S74" s="222">
        <v>0</v>
      </c>
      <c r="T74" s="222">
        <v>113</v>
      </c>
      <c r="U74" s="222">
        <v>0</v>
      </c>
      <c r="V74" s="222">
        <v>0</v>
      </c>
      <c r="W74" s="222">
        <v>0</v>
      </c>
      <c r="X74" s="222">
        <v>0</v>
      </c>
      <c r="Y74" s="222">
        <f>Y75</f>
        <v>130</v>
      </c>
      <c r="Z74" s="222">
        <v>0</v>
      </c>
      <c r="AA74" s="222">
        <v>0</v>
      </c>
      <c r="AB74" s="222">
        <v>0</v>
      </c>
      <c r="AC74" s="222">
        <v>0</v>
      </c>
      <c r="AD74" s="222">
        <f>AD75</f>
        <v>58</v>
      </c>
      <c r="AE74" s="222">
        <v>0</v>
      </c>
      <c r="AF74" s="222">
        <v>0</v>
      </c>
      <c r="AG74" s="222">
        <v>0</v>
      </c>
      <c r="AH74" s="222">
        <v>0</v>
      </c>
      <c r="AI74" s="222">
        <f>AD74+Y74+T74+O74</f>
        <v>395.07937888000004</v>
      </c>
    </row>
    <row r="75" spans="1:35" s="223" customFormat="1" ht="44.25" customHeight="1" x14ac:dyDescent="0.25">
      <c r="A75" s="224" t="s">
        <v>556</v>
      </c>
      <c r="B75" s="225" t="s">
        <v>604</v>
      </c>
      <c r="C75" s="226" t="s">
        <v>564</v>
      </c>
      <c r="D75" s="227" t="s">
        <v>563</v>
      </c>
      <c r="E75" s="227" t="s">
        <v>565</v>
      </c>
      <c r="F75" s="222">
        <v>0</v>
      </c>
      <c r="G75" s="228">
        <f>400-G71</f>
        <v>395.07937887999998</v>
      </c>
      <c r="H75" s="227" t="s">
        <v>555</v>
      </c>
      <c r="I75" s="222">
        <v>0</v>
      </c>
      <c r="J75" s="222">
        <v>0</v>
      </c>
      <c r="K75" s="222">
        <v>0</v>
      </c>
      <c r="L75" s="222">
        <v>0</v>
      </c>
      <c r="M75" s="222">
        <v>0</v>
      </c>
      <c r="N75" s="222">
        <v>0</v>
      </c>
      <c r="O75" s="228">
        <f>99-O71</f>
        <v>94.079378880000007</v>
      </c>
      <c r="P75" s="222">
        <v>0</v>
      </c>
      <c r="Q75" s="222">
        <v>0</v>
      </c>
      <c r="R75" s="222">
        <v>0</v>
      </c>
      <c r="S75" s="222">
        <v>0</v>
      </c>
      <c r="T75" s="228">
        <v>113</v>
      </c>
      <c r="U75" s="222">
        <v>0</v>
      </c>
      <c r="V75" s="222">
        <v>0</v>
      </c>
      <c r="W75" s="222">
        <v>0</v>
      </c>
      <c r="X75" s="222">
        <v>0</v>
      </c>
      <c r="Y75" s="229">
        <v>130</v>
      </c>
      <c r="Z75" s="222">
        <v>0</v>
      </c>
      <c r="AA75" s="222">
        <v>0</v>
      </c>
      <c r="AB75" s="222">
        <v>0</v>
      </c>
      <c r="AC75" s="222">
        <v>0</v>
      </c>
      <c r="AD75" s="229">
        <v>58</v>
      </c>
      <c r="AE75" s="222">
        <v>0</v>
      </c>
      <c r="AF75" s="222">
        <v>0</v>
      </c>
      <c r="AG75" s="222">
        <v>0</v>
      </c>
      <c r="AH75" s="222">
        <v>0</v>
      </c>
      <c r="AI75" s="229">
        <f>AD75+Y75+T75+O75</f>
        <v>395.07937888000004</v>
      </c>
    </row>
    <row r="76" spans="1:35" ht="44.25" customHeight="1" x14ac:dyDescent="0.25">
      <c r="A76" s="86"/>
      <c r="B76" s="87"/>
      <c r="C76" s="88"/>
      <c r="D76" s="89"/>
      <c r="E76" s="89"/>
      <c r="F76" s="89"/>
      <c r="G76" s="89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35" ht="44.25" customHeight="1" x14ac:dyDescent="0.25">
      <c r="A77" s="86"/>
      <c r="B77" s="87"/>
      <c r="C77" s="88"/>
      <c r="D77" s="89"/>
      <c r="E77" s="89"/>
      <c r="F77" s="89"/>
      <c r="G77" s="89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</row>
    <row r="78" spans="1:35" ht="44.25" customHeight="1" x14ac:dyDescent="0.25">
      <c r="A78" s="86"/>
      <c r="B78" s="87"/>
      <c r="C78" s="88"/>
      <c r="D78" s="89"/>
      <c r="E78" s="89"/>
      <c r="F78" s="89"/>
      <c r="G78" s="89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</row>
    <row r="79" spans="1:35" ht="57.75" customHeight="1" x14ac:dyDescent="0.25">
      <c r="A79" s="386" t="s">
        <v>47</v>
      </c>
      <c r="B79" s="386"/>
      <c r="C79" s="386"/>
      <c r="D79" s="386"/>
      <c r="E79" s="386"/>
      <c r="F79" s="386"/>
      <c r="G79" s="386"/>
      <c r="H79" s="386"/>
      <c r="I79" s="386"/>
      <c r="J79" s="386"/>
      <c r="K79" s="92"/>
      <c r="L79" s="93"/>
      <c r="M79" s="93"/>
      <c r="N79" s="93"/>
      <c r="O79" s="93"/>
      <c r="P79" s="94"/>
      <c r="Q79" s="94"/>
      <c r="R79" s="94"/>
      <c r="S79" s="94"/>
      <c r="T79" s="94"/>
      <c r="U79" s="94"/>
      <c r="V79" s="94"/>
      <c r="W79" s="94"/>
      <c r="X79" s="94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</row>
    <row r="80" spans="1:35" ht="37.5" customHeight="1" x14ac:dyDescent="0.25">
      <c r="A80" s="386" t="s">
        <v>48</v>
      </c>
      <c r="B80" s="386"/>
      <c r="C80" s="386"/>
      <c r="D80" s="386"/>
      <c r="E80" s="386"/>
      <c r="F80" s="386"/>
      <c r="G80" s="386"/>
      <c r="H80" s="386"/>
      <c r="I80" s="386"/>
      <c r="J80" s="386"/>
      <c r="K80" s="92"/>
      <c r="L80" s="93"/>
      <c r="M80" s="93"/>
      <c r="N80" s="93"/>
      <c r="O80" s="93"/>
    </row>
    <row r="81" spans="1:15" ht="51" customHeight="1" x14ac:dyDescent="0.25">
      <c r="A81" s="386" t="s">
        <v>49</v>
      </c>
      <c r="B81" s="386"/>
      <c r="C81" s="386"/>
      <c r="D81" s="386"/>
      <c r="E81" s="386"/>
      <c r="F81" s="386"/>
      <c r="G81" s="386"/>
      <c r="H81" s="386"/>
      <c r="I81" s="386"/>
      <c r="J81" s="386"/>
      <c r="K81" s="92"/>
      <c r="L81" s="93"/>
      <c r="M81" s="93"/>
      <c r="N81" s="93"/>
      <c r="O81" s="93"/>
    </row>
    <row r="82" spans="1:15" ht="38.25" customHeight="1" x14ac:dyDescent="0.25">
      <c r="A82" s="386" t="s">
        <v>50</v>
      </c>
      <c r="B82" s="386"/>
      <c r="C82" s="386"/>
      <c r="D82" s="386"/>
      <c r="E82" s="386"/>
      <c r="F82" s="386"/>
      <c r="G82" s="386"/>
      <c r="H82" s="386"/>
      <c r="I82" s="386"/>
      <c r="J82" s="386"/>
      <c r="K82" s="92"/>
      <c r="L82" s="93"/>
      <c r="M82" s="93"/>
      <c r="N82" s="93"/>
      <c r="O82" s="93"/>
    </row>
    <row r="83" spans="1:15" ht="15.75" x14ac:dyDescent="0.25">
      <c r="A83" s="386"/>
      <c r="B83" s="386"/>
      <c r="C83" s="386"/>
      <c r="D83" s="386"/>
      <c r="E83" s="386"/>
      <c r="F83" s="386"/>
      <c r="G83" s="386"/>
      <c r="H83" s="386"/>
      <c r="I83" s="386"/>
      <c r="J83" s="386"/>
      <c r="K83" s="92"/>
      <c r="L83" s="93"/>
      <c r="M83" s="93"/>
      <c r="N83" s="93"/>
      <c r="O83" s="93"/>
    </row>
    <row r="84" spans="1:15" ht="15.75" x14ac:dyDescent="0.25">
      <c r="A84" s="387"/>
      <c r="B84" s="387"/>
      <c r="C84" s="387"/>
      <c r="D84" s="387"/>
      <c r="E84" s="387"/>
      <c r="F84" s="387"/>
      <c r="G84" s="387"/>
      <c r="H84" s="387"/>
      <c r="I84" s="387"/>
      <c r="J84" s="387"/>
    </row>
    <row r="85" spans="1:15" ht="15.75" x14ac:dyDescent="0.25"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</row>
    <row r="86" spans="1:15" ht="15.75" x14ac:dyDescent="0.25"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88"/>
    </row>
    <row r="87" spans="1:15" ht="15.75" x14ac:dyDescent="0.25">
      <c r="B87" s="388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  <c r="N87" s="388"/>
      <c r="O87" s="388"/>
    </row>
    <row r="88" spans="1:15" ht="15.75" x14ac:dyDescent="0.25"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</row>
    <row r="90" spans="1:15" ht="15.75" x14ac:dyDescent="0.25"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</row>
  </sheetData>
  <mergeCells count="30">
    <mergeCell ref="U11:Y11"/>
    <mergeCell ref="F11:H11"/>
    <mergeCell ref="A4:O4"/>
    <mergeCell ref="A5:O5"/>
    <mergeCell ref="A7:O7"/>
    <mergeCell ref="A8:O8"/>
    <mergeCell ref="A80:J80"/>
    <mergeCell ref="D10:D11"/>
    <mergeCell ref="A79:J79"/>
    <mergeCell ref="A10:A12"/>
    <mergeCell ref="B10:B12"/>
    <mergeCell ref="C10:C12"/>
    <mergeCell ref="E10:E11"/>
    <mergeCell ref="F10:H10"/>
    <mergeCell ref="AE11:AI11"/>
    <mergeCell ref="K10:AI10"/>
    <mergeCell ref="B90:O90"/>
    <mergeCell ref="A81:J81"/>
    <mergeCell ref="A82:J82"/>
    <mergeCell ref="A83:J83"/>
    <mergeCell ref="A84:J84"/>
    <mergeCell ref="B85:O85"/>
    <mergeCell ref="B86:O86"/>
    <mergeCell ref="B87:O87"/>
    <mergeCell ref="B88:O88"/>
    <mergeCell ref="P11:T11"/>
    <mergeCell ref="K11:O11"/>
    <mergeCell ref="J10:J11"/>
    <mergeCell ref="I10:I11"/>
    <mergeCell ref="Z11:AD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1" fitToHeight="2" orientation="portrait" r:id="rId1"/>
  <ignoredErrors>
    <ignoredError sqref="AI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tabSelected="1" topLeftCell="A10" zoomScale="70" zoomScaleNormal="70" workbookViewId="0">
      <pane xSplit="3" ySplit="12" topLeftCell="D82" activePane="bottomRight" state="frozen"/>
      <selection activeCell="A10" sqref="A10"/>
      <selection pane="topRight" activeCell="D10" sqref="D10"/>
      <selection pane="bottomLeft" activeCell="A22" sqref="A22"/>
      <selection pane="bottomRight" activeCell="U13" sqref="U13"/>
    </sheetView>
  </sheetViews>
  <sheetFormatPr defaultRowHeight="15" x14ac:dyDescent="0.25"/>
  <cols>
    <col min="1" max="1" width="9.28515625" style="98" bestFit="1" customWidth="1"/>
    <col min="2" max="2" width="61.7109375" style="98" customWidth="1"/>
    <col min="3" max="3" width="11.28515625" style="98" bestFit="1" customWidth="1"/>
    <col min="4" max="5" width="9.28515625" style="98" bestFit="1" customWidth="1"/>
    <col min="6" max="6" width="16" style="98" customWidth="1"/>
    <col min="7" max="7" width="14.28515625" style="98" bestFit="1" customWidth="1"/>
    <col min="8" max="8" width="12.42578125" style="98" customWidth="1"/>
    <col min="9" max="9" width="15.5703125" style="98" customWidth="1"/>
    <col min="10" max="10" width="12.42578125" style="98" bestFit="1" customWidth="1"/>
    <col min="11" max="11" width="9.85546875" style="98" customWidth="1"/>
    <col min="12" max="12" width="10.5703125" style="98" customWidth="1"/>
    <col min="13" max="13" width="12.5703125" style="98" customWidth="1"/>
    <col min="14" max="14" width="12.42578125" style="98" bestFit="1" customWidth="1"/>
    <col min="15" max="16" width="11.7109375" style="98" bestFit="1" customWidth="1"/>
    <col min="17" max="17" width="11.42578125" style="98" customWidth="1"/>
    <col min="18" max="18" width="12.42578125" style="98" bestFit="1" customWidth="1"/>
    <col min="19" max="16384" width="9.140625" style="98"/>
  </cols>
  <sheetData>
    <row r="1" spans="1:18" s="1" customFormat="1" ht="22.5" x14ac:dyDescent="0.25">
      <c r="Q1" s="4" t="s">
        <v>456</v>
      </c>
    </row>
    <row r="2" spans="1:18" s="1" customFormat="1" ht="22.5" x14ac:dyDescent="0.3">
      <c r="Q2" s="3" t="s">
        <v>120</v>
      </c>
    </row>
    <row r="3" spans="1:18" s="1" customFormat="1" ht="18.75" x14ac:dyDescent="0.3">
      <c r="Q3" s="3"/>
    </row>
    <row r="4" spans="1:18" s="1" customFormat="1" ht="18.75" x14ac:dyDescent="0.3">
      <c r="A4" s="411" t="s">
        <v>121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</row>
    <row r="5" spans="1:18" s="1" customFormat="1" ht="18.75" x14ac:dyDescent="0.3">
      <c r="A5" s="411" t="s">
        <v>154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64"/>
      <c r="R5" s="97"/>
    </row>
    <row r="6" spans="1:18" s="1" customFormat="1" ht="18.75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97"/>
    </row>
    <row r="7" spans="1:18" s="1" customFormat="1" ht="18.75" x14ac:dyDescent="0.25">
      <c r="A7" s="403" t="s">
        <v>546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67"/>
    </row>
    <row r="8" spans="1:18" s="1" customFormat="1" ht="15.75" x14ac:dyDescent="0.25">
      <c r="A8" s="404" t="s">
        <v>123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68"/>
    </row>
    <row r="10" spans="1:18" ht="15.75" x14ac:dyDescent="0.25">
      <c r="A10" s="412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</row>
    <row r="11" spans="1:18" ht="111" customHeight="1" x14ac:dyDescent="0.25">
      <c r="A11" s="405" t="s">
        <v>38</v>
      </c>
      <c r="B11" s="405" t="s">
        <v>39</v>
      </c>
      <c r="C11" s="405" t="s">
        <v>110</v>
      </c>
      <c r="D11" s="409" t="s">
        <v>40</v>
      </c>
      <c r="E11" s="406" t="s">
        <v>111</v>
      </c>
      <c r="F11" s="406" t="s">
        <v>153</v>
      </c>
      <c r="G11" s="407" t="s">
        <v>141</v>
      </c>
      <c r="H11" s="407"/>
      <c r="I11" s="407"/>
      <c r="J11" s="407"/>
      <c r="K11" s="408"/>
      <c r="L11" s="407" t="s">
        <v>142</v>
      </c>
      <c r="M11" s="408"/>
      <c r="N11" s="407" t="s">
        <v>143</v>
      </c>
      <c r="O11" s="407"/>
      <c r="P11" s="407"/>
      <c r="Q11" s="407"/>
      <c r="R11" s="408"/>
    </row>
    <row r="12" spans="1:18" ht="102" customHeight="1" x14ac:dyDescent="0.25">
      <c r="A12" s="405"/>
      <c r="B12" s="405"/>
      <c r="C12" s="405"/>
      <c r="D12" s="409"/>
      <c r="E12" s="391"/>
      <c r="F12" s="391"/>
      <c r="G12" s="410" t="s">
        <v>124</v>
      </c>
      <c r="H12" s="407"/>
      <c r="I12" s="407"/>
      <c r="J12" s="407"/>
      <c r="K12" s="408"/>
      <c r="L12" s="405" t="s">
        <v>571</v>
      </c>
      <c r="M12" s="405"/>
      <c r="N12" s="20" t="s">
        <v>569</v>
      </c>
      <c r="O12" s="20" t="s">
        <v>547</v>
      </c>
      <c r="P12" s="20" t="s">
        <v>548</v>
      </c>
      <c r="Q12" s="20" t="s">
        <v>570</v>
      </c>
      <c r="R12" s="405" t="s">
        <v>155</v>
      </c>
    </row>
    <row r="13" spans="1:18" ht="78.75" x14ac:dyDescent="0.25">
      <c r="A13" s="405"/>
      <c r="B13" s="405"/>
      <c r="C13" s="405"/>
      <c r="D13" s="409"/>
      <c r="E13" s="72" t="s">
        <v>124</v>
      </c>
      <c r="F13" s="71" t="s">
        <v>124</v>
      </c>
      <c r="G13" s="6" t="s">
        <v>145</v>
      </c>
      <c r="H13" s="6" t="s">
        <v>146</v>
      </c>
      <c r="I13" s="6" t="s">
        <v>147</v>
      </c>
      <c r="J13" s="6" t="s">
        <v>148</v>
      </c>
      <c r="K13" s="6" t="s">
        <v>149</v>
      </c>
      <c r="L13" s="6" t="s">
        <v>150</v>
      </c>
      <c r="M13" s="6" t="s">
        <v>151</v>
      </c>
      <c r="N13" s="6" t="s">
        <v>152</v>
      </c>
      <c r="O13" s="210" t="s">
        <v>144</v>
      </c>
      <c r="P13" s="155" t="s">
        <v>144</v>
      </c>
      <c r="Q13" s="6" t="s">
        <v>144</v>
      </c>
      <c r="R13" s="405"/>
    </row>
    <row r="14" spans="1:18" ht="15.7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8" t="s">
        <v>156</v>
      </c>
      <c r="O14" s="8" t="s">
        <v>157</v>
      </c>
      <c r="P14" s="8" t="s">
        <v>158</v>
      </c>
      <c r="Q14" s="8" t="s">
        <v>159</v>
      </c>
      <c r="R14" s="6">
        <v>15</v>
      </c>
    </row>
    <row r="15" spans="1:18" ht="48" customHeight="1" x14ac:dyDescent="0.25">
      <c r="A15" s="9" t="s">
        <v>52</v>
      </c>
      <c r="B15" s="10" t="s">
        <v>53</v>
      </c>
      <c r="C15" s="6" t="s">
        <v>113</v>
      </c>
      <c r="D15" s="99" t="s">
        <v>112</v>
      </c>
      <c r="E15" s="99" t="s">
        <v>112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ca="1">SUM(R15:R20)</f>
        <v>0</v>
      </c>
    </row>
    <row r="16" spans="1:18" s="180" customFormat="1" ht="48" customHeight="1" x14ac:dyDescent="0.25">
      <c r="A16" s="175" t="s">
        <v>54</v>
      </c>
      <c r="B16" s="176" t="s">
        <v>55</v>
      </c>
      <c r="C16" s="177" t="s">
        <v>113</v>
      </c>
      <c r="D16" s="178"/>
      <c r="E16" s="178"/>
      <c r="F16" s="179">
        <f t="shared" ref="F16:Q16" si="0">F47</f>
        <v>27.070473270000001</v>
      </c>
      <c r="G16" s="179">
        <f t="shared" si="0"/>
        <v>28.064388419999997</v>
      </c>
      <c r="H16" s="179">
        <f t="shared" si="0"/>
        <v>0.4</v>
      </c>
      <c r="I16" s="179">
        <f t="shared" si="0"/>
        <v>5.4803280599999979</v>
      </c>
      <c r="J16" s="179">
        <f t="shared" si="0"/>
        <v>21.80830036</v>
      </c>
      <c r="K16" s="179">
        <f t="shared" si="0"/>
        <v>0.37575999999999998</v>
      </c>
      <c r="L16" s="179">
        <f t="shared" si="0"/>
        <v>0</v>
      </c>
      <c r="M16" s="179">
        <f t="shared" si="0"/>
        <v>0</v>
      </c>
      <c r="N16" s="179">
        <f t="shared" si="0"/>
        <v>0</v>
      </c>
      <c r="O16" s="179">
        <f t="shared" si="0"/>
        <v>7.2310017500000008</v>
      </c>
      <c r="P16" s="179">
        <f t="shared" si="0"/>
        <v>19.09849835</v>
      </c>
      <c r="Q16" s="179">
        <f t="shared" si="0"/>
        <v>1.7435325800000001</v>
      </c>
      <c r="R16" s="179">
        <f>R47</f>
        <v>28.073032679999997</v>
      </c>
    </row>
    <row r="17" spans="1:19" ht="48" customHeight="1" x14ac:dyDescent="0.25">
      <c r="A17" s="9" t="s">
        <v>56</v>
      </c>
      <c r="B17" s="10" t="s">
        <v>57</v>
      </c>
      <c r="C17" s="6" t="s">
        <v>113</v>
      </c>
      <c r="D17" s="99" t="s">
        <v>112</v>
      </c>
      <c r="E17" s="99" t="s">
        <v>112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spans="1:19" ht="48" customHeight="1" x14ac:dyDescent="0.25">
      <c r="A18" s="9" t="s">
        <v>58</v>
      </c>
      <c r="B18" s="10" t="s">
        <v>59</v>
      </c>
      <c r="C18" s="6" t="s">
        <v>113</v>
      </c>
      <c r="D18" s="99" t="s">
        <v>112</v>
      </c>
      <c r="E18" s="99" t="s">
        <v>112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</row>
    <row r="19" spans="1:19" s="186" customFormat="1" ht="48" customHeight="1" x14ac:dyDescent="0.25">
      <c r="A19" s="181" t="s">
        <v>60</v>
      </c>
      <c r="B19" s="182" t="s">
        <v>61</v>
      </c>
      <c r="C19" s="183" t="s">
        <v>113</v>
      </c>
      <c r="D19" s="184">
        <v>2024</v>
      </c>
      <c r="E19" s="184">
        <v>2024</v>
      </c>
      <c r="F19" s="185">
        <f>F80</f>
        <v>4.9206211199999998</v>
      </c>
      <c r="G19" s="185">
        <f>F19</f>
        <v>4.9206211199999998</v>
      </c>
      <c r="H19" s="185">
        <v>0</v>
      </c>
      <c r="I19" s="185">
        <v>0</v>
      </c>
      <c r="J19" s="185">
        <v>0</v>
      </c>
      <c r="K19" s="185">
        <f>G19</f>
        <v>4.9206211199999998</v>
      </c>
      <c r="L19" s="185">
        <v>0</v>
      </c>
      <c r="M19" s="185">
        <v>0</v>
      </c>
      <c r="N19" s="185">
        <f>G19</f>
        <v>4.9206211199999998</v>
      </c>
      <c r="O19" s="185">
        <v>0</v>
      </c>
      <c r="P19" s="185">
        <v>0</v>
      </c>
      <c r="Q19" s="185">
        <v>0</v>
      </c>
      <c r="R19" s="185">
        <f>N19</f>
        <v>4.9206211199999998</v>
      </c>
    </row>
    <row r="20" spans="1:19" s="240" customFormat="1" ht="48" customHeight="1" x14ac:dyDescent="0.25">
      <c r="A20" s="235" t="s">
        <v>62</v>
      </c>
      <c r="B20" s="236" t="s">
        <v>63</v>
      </c>
      <c r="C20" s="237" t="s">
        <v>113</v>
      </c>
      <c r="D20" s="238">
        <v>2024</v>
      </c>
      <c r="E20" s="238">
        <v>2027</v>
      </c>
      <c r="F20" s="239">
        <f>F83</f>
        <v>395.07937887999998</v>
      </c>
      <c r="G20" s="239">
        <f>F20</f>
        <v>395.07937887999998</v>
      </c>
      <c r="H20" s="239">
        <v>0</v>
      </c>
      <c r="I20" s="239">
        <v>0</v>
      </c>
      <c r="J20" s="239">
        <v>0</v>
      </c>
      <c r="K20" s="239">
        <f>G20</f>
        <v>395.07937887999998</v>
      </c>
      <c r="L20" s="239">
        <v>0</v>
      </c>
      <c r="M20" s="239">
        <v>0</v>
      </c>
      <c r="N20" s="239">
        <f>N83</f>
        <v>94.079378880000007</v>
      </c>
      <c r="O20" s="239">
        <f>O83</f>
        <v>113</v>
      </c>
      <c r="P20" s="239">
        <f t="shared" ref="P20:Q20" si="1">P83</f>
        <v>130</v>
      </c>
      <c r="Q20" s="239">
        <f t="shared" si="1"/>
        <v>58</v>
      </c>
      <c r="R20" s="239">
        <f>N20+O20+P20+Q20</f>
        <v>395.07937888000004</v>
      </c>
      <c r="S20" s="261"/>
    </row>
    <row r="21" spans="1:19" ht="36" customHeight="1" x14ac:dyDescent="0.25">
      <c r="A21" s="21" t="s">
        <v>23</v>
      </c>
      <c r="B21" s="10" t="s">
        <v>51</v>
      </c>
      <c r="C21" s="6" t="s">
        <v>113</v>
      </c>
      <c r="D21" s="6" t="s">
        <v>112</v>
      </c>
      <c r="E21" s="6" t="s">
        <v>112</v>
      </c>
      <c r="F21" s="12">
        <f>SUM(F15:F20)</f>
        <v>427.07047326999998</v>
      </c>
      <c r="G21" s="12">
        <f t="shared" ref="G21:R21" si="2">SUM(G15:G20)</f>
        <v>428.06438842</v>
      </c>
      <c r="H21" s="12">
        <f t="shared" si="2"/>
        <v>0.4</v>
      </c>
      <c r="I21" s="12">
        <f t="shared" si="2"/>
        <v>5.4803280599999979</v>
      </c>
      <c r="J21" s="12">
        <f t="shared" si="2"/>
        <v>21.80830036</v>
      </c>
      <c r="K21" s="12">
        <f t="shared" si="2"/>
        <v>400.37575999999996</v>
      </c>
      <c r="L21" s="12">
        <f t="shared" si="2"/>
        <v>0</v>
      </c>
      <c r="M21" s="12">
        <f t="shared" si="2"/>
        <v>0</v>
      </c>
      <c r="N21" s="12">
        <f>SUM(N15:N20)</f>
        <v>99</v>
      </c>
      <c r="O21" s="12">
        <f t="shared" si="2"/>
        <v>120.23100175</v>
      </c>
      <c r="P21" s="12">
        <f t="shared" si="2"/>
        <v>149.09849835</v>
      </c>
      <c r="Q21" s="12">
        <f t="shared" si="2"/>
        <v>59.74353258</v>
      </c>
      <c r="R21" s="12">
        <f t="shared" ca="1" si="2"/>
        <v>428.07303268000004</v>
      </c>
    </row>
    <row r="22" spans="1:19" ht="48" customHeight="1" x14ac:dyDescent="0.25">
      <c r="A22" s="9" t="s">
        <v>0</v>
      </c>
      <c r="B22" s="10" t="s">
        <v>64</v>
      </c>
      <c r="C22" s="6" t="s">
        <v>113</v>
      </c>
      <c r="D22" s="99" t="s">
        <v>112</v>
      </c>
      <c r="E22" s="99" t="s">
        <v>112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ht="48" customHeight="1" x14ac:dyDescent="0.25">
      <c r="A23" s="9" t="s">
        <v>1</v>
      </c>
      <c r="B23" s="10" t="s">
        <v>65</v>
      </c>
      <c r="C23" s="6" t="s">
        <v>113</v>
      </c>
      <c r="D23" s="99" t="s">
        <v>112</v>
      </c>
      <c r="E23" s="99" t="s">
        <v>112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</row>
    <row r="24" spans="1:19" ht="48" customHeight="1" x14ac:dyDescent="0.25">
      <c r="A24" s="9" t="s">
        <v>34</v>
      </c>
      <c r="B24" s="10" t="s">
        <v>66</v>
      </c>
      <c r="C24" s="6" t="s">
        <v>113</v>
      </c>
      <c r="D24" s="99" t="s">
        <v>112</v>
      </c>
      <c r="E24" s="99" t="s">
        <v>112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</row>
    <row r="25" spans="1:19" ht="48" customHeight="1" x14ac:dyDescent="0.25">
      <c r="A25" s="9" t="s">
        <v>33</v>
      </c>
      <c r="B25" s="10" t="s">
        <v>67</v>
      </c>
      <c r="C25" s="6" t="s">
        <v>113</v>
      </c>
      <c r="D25" s="99" t="s">
        <v>112</v>
      </c>
      <c r="E25" s="99" t="s">
        <v>112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</row>
    <row r="26" spans="1:19" ht="48" customHeight="1" x14ac:dyDescent="0.25">
      <c r="A26" s="9" t="s">
        <v>28</v>
      </c>
      <c r="B26" s="10" t="s">
        <v>68</v>
      </c>
      <c r="C26" s="6" t="s">
        <v>113</v>
      </c>
      <c r="D26" s="99" t="s">
        <v>112</v>
      </c>
      <c r="E26" s="99" t="s">
        <v>112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</row>
    <row r="27" spans="1:19" ht="48" customHeight="1" x14ac:dyDescent="0.25">
      <c r="A27" s="17" t="s">
        <v>2</v>
      </c>
      <c r="B27" s="10" t="s">
        <v>70</v>
      </c>
      <c r="C27" s="6" t="s">
        <v>113</v>
      </c>
      <c r="D27" s="99" t="s">
        <v>112</v>
      </c>
      <c r="E27" s="99" t="s">
        <v>112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</row>
    <row r="28" spans="1:19" ht="48" customHeight="1" x14ac:dyDescent="0.25">
      <c r="A28" s="9" t="s">
        <v>32</v>
      </c>
      <c r="B28" s="10" t="s">
        <v>71</v>
      </c>
      <c r="C28" s="6" t="s">
        <v>113</v>
      </c>
      <c r="D28" s="99" t="s">
        <v>112</v>
      </c>
      <c r="E28" s="99" t="s">
        <v>112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</row>
    <row r="29" spans="1:19" ht="48" customHeight="1" x14ac:dyDescent="0.25">
      <c r="A29" s="9" t="s">
        <v>69</v>
      </c>
      <c r="B29" s="10" t="s">
        <v>72</v>
      </c>
      <c r="C29" s="6" t="s">
        <v>113</v>
      </c>
      <c r="D29" s="99" t="s">
        <v>112</v>
      </c>
      <c r="E29" s="99" t="s">
        <v>112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</row>
    <row r="30" spans="1:19" ht="48" customHeight="1" x14ac:dyDescent="0.25">
      <c r="A30" s="9" t="s">
        <v>3</v>
      </c>
      <c r="B30" s="10" t="s">
        <v>73</v>
      </c>
      <c r="C30" s="6" t="s">
        <v>113</v>
      </c>
      <c r="D30" s="99" t="s">
        <v>112</v>
      </c>
      <c r="E30" s="99" t="s">
        <v>112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</row>
    <row r="31" spans="1:19" ht="48" customHeight="1" x14ac:dyDescent="0.25">
      <c r="A31" s="9" t="s">
        <v>19</v>
      </c>
      <c r="B31" s="10" t="s">
        <v>73</v>
      </c>
      <c r="C31" s="6" t="s">
        <v>113</v>
      </c>
      <c r="D31" s="99" t="s">
        <v>112</v>
      </c>
      <c r="E31" s="99" t="s">
        <v>112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</row>
    <row r="32" spans="1:19" ht="75" customHeight="1" x14ac:dyDescent="0.25">
      <c r="A32" s="9" t="s">
        <v>20</v>
      </c>
      <c r="B32" s="10" t="s">
        <v>74</v>
      </c>
      <c r="C32" s="6" t="s">
        <v>113</v>
      </c>
      <c r="D32" s="99" t="s">
        <v>112</v>
      </c>
      <c r="E32" s="99" t="s">
        <v>112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ht="70.5" customHeight="1" x14ac:dyDescent="0.25">
      <c r="A33" s="9" t="s">
        <v>20</v>
      </c>
      <c r="B33" s="10" t="s">
        <v>75</v>
      </c>
      <c r="C33" s="18" t="s">
        <v>113</v>
      </c>
      <c r="D33" s="99" t="s">
        <v>112</v>
      </c>
      <c r="E33" s="99" t="s">
        <v>112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</row>
    <row r="34" spans="1:18" ht="69.75" customHeight="1" x14ac:dyDescent="0.25">
      <c r="A34" s="9" t="s">
        <v>20</v>
      </c>
      <c r="B34" s="10" t="s">
        <v>76</v>
      </c>
      <c r="C34" s="6" t="s">
        <v>113</v>
      </c>
      <c r="D34" s="99" t="s">
        <v>112</v>
      </c>
      <c r="E34" s="99" t="s">
        <v>112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</row>
    <row r="35" spans="1:18" ht="76.5" customHeight="1" x14ac:dyDescent="0.25">
      <c r="A35" s="101" t="s">
        <v>114</v>
      </c>
      <c r="B35" s="10" t="s">
        <v>74</v>
      </c>
      <c r="C35" s="6" t="s">
        <v>113</v>
      </c>
      <c r="D35" s="99" t="s">
        <v>112</v>
      </c>
      <c r="E35" s="99" t="s">
        <v>112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</row>
    <row r="36" spans="1:18" ht="48" customHeight="1" x14ac:dyDescent="0.25">
      <c r="A36" s="9" t="s">
        <v>114</v>
      </c>
      <c r="B36" s="10" t="s">
        <v>75</v>
      </c>
      <c r="C36" s="6" t="s">
        <v>113</v>
      </c>
      <c r="D36" s="99" t="s">
        <v>112</v>
      </c>
      <c r="E36" s="99" t="s">
        <v>112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</row>
    <row r="37" spans="1:18" ht="71.25" customHeight="1" x14ac:dyDescent="0.25">
      <c r="A37" s="9" t="s">
        <v>114</v>
      </c>
      <c r="B37" s="10" t="s">
        <v>76</v>
      </c>
      <c r="C37" s="6" t="s">
        <v>113</v>
      </c>
      <c r="D37" s="99" t="s">
        <v>112</v>
      </c>
      <c r="E37" s="99" t="s">
        <v>112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</row>
    <row r="38" spans="1:18" ht="71.25" customHeight="1" x14ac:dyDescent="0.25">
      <c r="A38" s="9" t="s">
        <v>115</v>
      </c>
      <c r="B38" s="10" t="s">
        <v>74</v>
      </c>
      <c r="C38" s="6" t="s">
        <v>113</v>
      </c>
      <c r="D38" s="99" t="s">
        <v>112</v>
      </c>
      <c r="E38" s="99" t="s">
        <v>112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</row>
    <row r="39" spans="1:18" ht="71.25" customHeight="1" x14ac:dyDescent="0.25">
      <c r="A39" s="9" t="s">
        <v>115</v>
      </c>
      <c r="B39" s="10" t="s">
        <v>75</v>
      </c>
      <c r="C39" s="6" t="s">
        <v>113</v>
      </c>
      <c r="D39" s="99" t="s">
        <v>112</v>
      </c>
      <c r="E39" s="99" t="s">
        <v>112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</row>
    <row r="40" spans="1:18" ht="71.25" customHeight="1" x14ac:dyDescent="0.25">
      <c r="A40" s="9" t="s">
        <v>115</v>
      </c>
      <c r="B40" s="10" t="s">
        <v>76</v>
      </c>
      <c r="C40" s="6" t="s">
        <v>113</v>
      </c>
      <c r="D40" s="99" t="s">
        <v>112</v>
      </c>
      <c r="E40" s="99" t="s">
        <v>112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2">
        <v>0</v>
      </c>
      <c r="M40" s="12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</row>
    <row r="41" spans="1:18" ht="71.25" customHeight="1" x14ac:dyDescent="0.25">
      <c r="A41" s="9" t="s">
        <v>116</v>
      </c>
      <c r="B41" s="10" t="s">
        <v>74</v>
      </c>
      <c r="C41" s="6" t="s">
        <v>113</v>
      </c>
      <c r="D41" s="99" t="s">
        <v>112</v>
      </c>
      <c r="E41" s="99" t="s">
        <v>112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</row>
    <row r="42" spans="1:18" ht="71.25" customHeight="1" x14ac:dyDescent="0.25">
      <c r="A42" s="17" t="s">
        <v>116</v>
      </c>
      <c r="B42" s="10" t="s">
        <v>75</v>
      </c>
      <c r="C42" s="6" t="s">
        <v>113</v>
      </c>
      <c r="D42" s="99" t="s">
        <v>112</v>
      </c>
      <c r="E42" s="99" t="s">
        <v>112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2">
        <v>0</v>
      </c>
      <c r="M42" s="12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1:18" ht="63" customHeight="1" x14ac:dyDescent="0.25">
      <c r="A43" s="9" t="s">
        <v>116</v>
      </c>
      <c r="B43" s="10" t="s">
        <v>76</v>
      </c>
      <c r="C43" s="6" t="s">
        <v>113</v>
      </c>
      <c r="D43" s="99" t="s">
        <v>112</v>
      </c>
      <c r="E43" s="99" t="s">
        <v>112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2">
        <v>0</v>
      </c>
      <c r="M43" s="12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</row>
    <row r="44" spans="1:18" ht="63" customHeight="1" x14ac:dyDescent="0.25">
      <c r="A44" s="9" t="s">
        <v>4</v>
      </c>
      <c r="B44" s="10" t="s">
        <v>77</v>
      </c>
      <c r="C44" s="6" t="s">
        <v>113</v>
      </c>
      <c r="D44" s="99" t="s">
        <v>112</v>
      </c>
      <c r="E44" s="99" t="s">
        <v>112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2">
        <v>0</v>
      </c>
      <c r="M44" s="12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</row>
    <row r="45" spans="1:18" ht="63" customHeight="1" x14ac:dyDescent="0.25">
      <c r="A45" s="9" t="s">
        <v>31</v>
      </c>
      <c r="B45" s="10" t="s">
        <v>78</v>
      </c>
      <c r="C45" s="6" t="s">
        <v>113</v>
      </c>
      <c r="D45" s="99" t="s">
        <v>112</v>
      </c>
      <c r="E45" s="99" t="s">
        <v>112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2">
        <v>0</v>
      </c>
      <c r="M45" s="12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</row>
    <row r="46" spans="1:18" ht="48" customHeight="1" x14ac:dyDescent="0.25">
      <c r="A46" s="17" t="s">
        <v>30</v>
      </c>
      <c r="B46" s="10" t="s">
        <v>79</v>
      </c>
      <c r="C46" s="155" t="s">
        <v>113</v>
      </c>
      <c r="D46" s="99" t="s">
        <v>112</v>
      </c>
      <c r="E46" s="99" t="s">
        <v>112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2">
        <v>0</v>
      </c>
      <c r="M46" s="12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</row>
    <row r="47" spans="1:18" ht="48" customHeight="1" x14ac:dyDescent="0.25">
      <c r="A47" s="9" t="s">
        <v>5</v>
      </c>
      <c r="B47" s="10" t="s">
        <v>80</v>
      </c>
      <c r="C47" s="6" t="s">
        <v>113</v>
      </c>
      <c r="D47" s="99" t="s">
        <v>112</v>
      </c>
      <c r="E47" s="99" t="s">
        <v>112</v>
      </c>
      <c r="F47" s="13">
        <f t="shared" ref="F47:Q47" si="3">F48</f>
        <v>27.070473270000001</v>
      </c>
      <c r="G47" s="13">
        <f t="shared" si="3"/>
        <v>28.064388419999997</v>
      </c>
      <c r="H47" s="13">
        <f t="shared" si="3"/>
        <v>0.4</v>
      </c>
      <c r="I47" s="13">
        <f t="shared" si="3"/>
        <v>5.4803280599999979</v>
      </c>
      <c r="J47" s="13">
        <f t="shared" si="3"/>
        <v>21.80830036</v>
      </c>
      <c r="K47" s="13">
        <f t="shared" si="3"/>
        <v>0.37575999999999998</v>
      </c>
      <c r="L47" s="13">
        <f t="shared" si="3"/>
        <v>0</v>
      </c>
      <c r="M47" s="13">
        <f t="shared" si="3"/>
        <v>0</v>
      </c>
      <c r="N47" s="13">
        <f t="shared" si="3"/>
        <v>0</v>
      </c>
      <c r="O47" s="13">
        <f t="shared" si="3"/>
        <v>7.2310017500000008</v>
      </c>
      <c r="P47" s="13">
        <f t="shared" si="3"/>
        <v>19.09849835</v>
      </c>
      <c r="Q47" s="13">
        <f t="shared" si="3"/>
        <v>1.7435325800000001</v>
      </c>
      <c r="R47" s="13">
        <f>R48</f>
        <v>28.073032679999997</v>
      </c>
    </row>
    <row r="48" spans="1:18" ht="48" customHeight="1" x14ac:dyDescent="0.25">
      <c r="A48" s="9" t="s">
        <v>6</v>
      </c>
      <c r="B48" s="10" t="s">
        <v>81</v>
      </c>
      <c r="C48" s="6" t="s">
        <v>113</v>
      </c>
      <c r="D48" s="99" t="s">
        <v>112</v>
      </c>
      <c r="E48" s="99" t="s">
        <v>112</v>
      </c>
      <c r="F48" s="13">
        <f t="shared" ref="F48:Q48" si="4">F49+F59</f>
        <v>27.070473270000001</v>
      </c>
      <c r="G48" s="13">
        <f t="shared" si="4"/>
        <v>28.064388419999997</v>
      </c>
      <c r="H48" s="13">
        <f t="shared" si="4"/>
        <v>0.4</v>
      </c>
      <c r="I48" s="13">
        <f t="shared" si="4"/>
        <v>5.4803280599999979</v>
      </c>
      <c r="J48" s="13">
        <f t="shared" si="4"/>
        <v>21.80830036</v>
      </c>
      <c r="K48" s="13">
        <f t="shared" si="4"/>
        <v>0.37575999999999998</v>
      </c>
      <c r="L48" s="13">
        <f t="shared" si="4"/>
        <v>0</v>
      </c>
      <c r="M48" s="13">
        <f t="shared" si="4"/>
        <v>0</v>
      </c>
      <c r="N48" s="13">
        <f t="shared" si="4"/>
        <v>0</v>
      </c>
      <c r="O48" s="13">
        <f t="shared" si="4"/>
        <v>7.2310017500000008</v>
      </c>
      <c r="P48" s="13">
        <f t="shared" si="4"/>
        <v>19.09849835</v>
      </c>
      <c r="Q48" s="13">
        <f t="shared" si="4"/>
        <v>1.7435325800000001</v>
      </c>
      <c r="R48" s="13">
        <f>R49+R59</f>
        <v>28.073032679999997</v>
      </c>
    </row>
    <row r="49" spans="1:18" s="180" customFormat="1" ht="48" customHeight="1" x14ac:dyDescent="0.25">
      <c r="A49" s="175" t="s">
        <v>21</v>
      </c>
      <c r="B49" s="176" t="s">
        <v>82</v>
      </c>
      <c r="C49" s="177" t="s">
        <v>113</v>
      </c>
      <c r="D49" s="178" t="s">
        <v>112</v>
      </c>
      <c r="E49" s="178" t="s">
        <v>112</v>
      </c>
      <c r="F49" s="191">
        <f t="shared" ref="F49:Q49" si="5">SUM(F50:F58)</f>
        <v>15.885530679999999</v>
      </c>
      <c r="G49" s="191">
        <f t="shared" si="5"/>
        <v>15.876886419999998</v>
      </c>
      <c r="H49" s="191">
        <f t="shared" si="5"/>
        <v>0.2</v>
      </c>
      <c r="I49" s="191">
        <f t="shared" si="5"/>
        <v>5.0207050599999992</v>
      </c>
      <c r="J49" s="191">
        <f t="shared" si="5"/>
        <v>10.65618136</v>
      </c>
      <c r="K49" s="191">
        <f t="shared" si="5"/>
        <v>0</v>
      </c>
      <c r="L49" s="191">
        <f t="shared" si="5"/>
        <v>0</v>
      </c>
      <c r="M49" s="191">
        <f t="shared" si="5"/>
        <v>0</v>
      </c>
      <c r="N49" s="191">
        <f t="shared" si="5"/>
        <v>0</v>
      </c>
      <c r="O49" s="191">
        <f t="shared" si="5"/>
        <v>7.2310017500000008</v>
      </c>
      <c r="P49" s="191">
        <f t="shared" si="5"/>
        <v>6.9109963500000005</v>
      </c>
      <c r="Q49" s="191">
        <f t="shared" si="5"/>
        <v>1.7435325800000001</v>
      </c>
      <c r="R49" s="191">
        <f>SUM(R50:R58)</f>
        <v>15.885530679999999</v>
      </c>
    </row>
    <row r="50" spans="1:18" s="180" customFormat="1" ht="48" customHeight="1" x14ac:dyDescent="0.25">
      <c r="A50" s="159" t="s">
        <v>21</v>
      </c>
      <c r="B50" s="247" t="s">
        <v>545</v>
      </c>
      <c r="C50" s="252" t="s">
        <v>581</v>
      </c>
      <c r="D50" s="248">
        <v>2025</v>
      </c>
      <c r="E50" s="248">
        <v>2025</v>
      </c>
      <c r="F50" s="249">
        <f>G50</f>
        <v>4.1911636300000001</v>
      </c>
      <c r="G50" s="249">
        <f>H50+I50+J50</f>
        <v>4.1911636300000001</v>
      </c>
      <c r="H50" s="249">
        <v>0.02</v>
      </c>
      <c r="I50" s="191">
        <f>4.17116363-J50</f>
        <v>1.3645866699999996</v>
      </c>
      <c r="J50" s="191">
        <v>2.8065769600000001</v>
      </c>
      <c r="K50" s="249">
        <v>0</v>
      </c>
      <c r="L50" s="179">
        <v>0</v>
      </c>
      <c r="M50" s="179">
        <v>0</v>
      </c>
      <c r="N50" s="249">
        <v>0</v>
      </c>
      <c r="O50" s="191">
        <f>F50</f>
        <v>4.1911636300000001</v>
      </c>
      <c r="P50" s="191">
        <v>0</v>
      </c>
      <c r="Q50" s="191">
        <v>0</v>
      </c>
      <c r="R50" s="250">
        <f>SUM(N50:Q50)</f>
        <v>4.1911636300000001</v>
      </c>
    </row>
    <row r="51" spans="1:18" s="180" customFormat="1" ht="48" customHeight="1" x14ac:dyDescent="0.25">
      <c r="A51" s="335" t="s">
        <v>22</v>
      </c>
      <c r="B51" s="247" t="s">
        <v>580</v>
      </c>
      <c r="C51" s="337" t="s">
        <v>582</v>
      </c>
      <c r="D51" s="338">
        <v>2026</v>
      </c>
      <c r="E51" s="338">
        <v>2026</v>
      </c>
      <c r="F51" s="339">
        <v>3.79</v>
      </c>
      <c r="G51" s="339">
        <f>H51+I51+J51+K51</f>
        <v>3.7857046199999997</v>
      </c>
      <c r="H51" s="339">
        <f>H50</f>
        <v>0.02</v>
      </c>
      <c r="I51" s="339">
        <f>0.011736+1.78605022</f>
        <v>1.7977862199999999</v>
      </c>
      <c r="J51" s="339">
        <v>1.9679184000000001</v>
      </c>
      <c r="K51" s="339">
        <v>0</v>
      </c>
      <c r="L51" s="340">
        <v>0</v>
      </c>
      <c r="M51" s="340">
        <v>0</v>
      </c>
      <c r="N51" s="339">
        <v>0</v>
      </c>
      <c r="O51" s="339">
        <v>0</v>
      </c>
      <c r="P51" s="339">
        <f>F51</f>
        <v>3.79</v>
      </c>
      <c r="Q51" s="339">
        <v>0</v>
      </c>
      <c r="R51" s="250">
        <f t="shared" ref="R51:R58" si="6">SUM(N51:Q51)</f>
        <v>3.79</v>
      </c>
    </row>
    <row r="52" spans="1:18" s="180" customFormat="1" ht="48" customHeight="1" x14ac:dyDescent="0.25">
      <c r="A52" s="335" t="s">
        <v>390</v>
      </c>
      <c r="B52" s="247" t="s">
        <v>584</v>
      </c>
      <c r="C52" s="337" t="s">
        <v>585</v>
      </c>
      <c r="D52" s="338">
        <v>2026</v>
      </c>
      <c r="E52" s="338">
        <v>2026</v>
      </c>
      <c r="F52" s="339">
        <v>2.2400000000000002</v>
      </c>
      <c r="G52" s="339">
        <f>H52+I52+J52+K52</f>
        <v>2.23565112</v>
      </c>
      <c r="H52" s="339">
        <f>H51</f>
        <v>0.02</v>
      </c>
      <c r="I52" s="339">
        <v>0.24773271999999999</v>
      </c>
      <c r="J52" s="339">
        <v>1.9679184000000001</v>
      </c>
      <c r="K52" s="339">
        <v>0</v>
      </c>
      <c r="L52" s="340">
        <v>0</v>
      </c>
      <c r="M52" s="340">
        <v>0</v>
      </c>
      <c r="N52" s="339">
        <v>0</v>
      </c>
      <c r="O52" s="339">
        <v>0</v>
      </c>
      <c r="P52" s="339">
        <f>F52</f>
        <v>2.2400000000000002</v>
      </c>
      <c r="Q52" s="339">
        <v>0</v>
      </c>
      <c r="R52" s="250">
        <f t="shared" si="6"/>
        <v>2.2400000000000002</v>
      </c>
    </row>
    <row r="53" spans="1:18" s="180" customFormat="1" ht="48" customHeight="1" x14ac:dyDescent="0.25">
      <c r="A53" s="335" t="s">
        <v>392</v>
      </c>
      <c r="B53" s="336" t="s">
        <v>591</v>
      </c>
      <c r="C53" s="337" t="s">
        <v>588</v>
      </c>
      <c r="D53" s="338">
        <v>2025</v>
      </c>
      <c r="E53" s="338">
        <v>2025</v>
      </c>
      <c r="F53" s="339">
        <f>0.55354981+0.02</f>
        <v>0.57354981000000005</v>
      </c>
      <c r="G53" s="339">
        <f>H53+I53+J53</f>
        <v>0.57354981000000005</v>
      </c>
      <c r="H53" s="339">
        <v>0.02</v>
      </c>
      <c r="I53" s="339">
        <v>0.15878221000000001</v>
      </c>
      <c r="J53" s="339">
        <v>0.3947676</v>
      </c>
      <c r="K53" s="339">
        <v>0</v>
      </c>
      <c r="L53" s="339">
        <v>0</v>
      </c>
      <c r="M53" s="339">
        <v>0</v>
      </c>
      <c r="N53" s="339">
        <v>0</v>
      </c>
      <c r="O53" s="339">
        <f>F53</f>
        <v>0.57354981000000005</v>
      </c>
      <c r="P53" s="339">
        <v>0</v>
      </c>
      <c r="Q53" s="339">
        <v>0</v>
      </c>
      <c r="R53" s="250">
        <f t="shared" si="6"/>
        <v>0.57354981000000005</v>
      </c>
    </row>
    <row r="54" spans="1:18" s="180" customFormat="1" ht="48" customHeight="1" x14ac:dyDescent="0.25">
      <c r="A54" s="350" t="s">
        <v>394</v>
      </c>
      <c r="B54" s="336" t="s">
        <v>592</v>
      </c>
      <c r="C54" s="352" t="s">
        <v>593</v>
      </c>
      <c r="D54" s="353" t="s">
        <v>565</v>
      </c>
      <c r="E54" s="353" t="s">
        <v>565</v>
      </c>
      <c r="F54" s="354">
        <f>0.48775137+H54</f>
        <v>0.50775137000000004</v>
      </c>
      <c r="G54" s="339">
        <f>H54+I54+J54</f>
        <v>0.50775137000000004</v>
      </c>
      <c r="H54" s="339">
        <v>0.02</v>
      </c>
      <c r="I54" s="359">
        <v>0.10275136999999999</v>
      </c>
      <c r="J54" s="359">
        <v>0.38500000000000001</v>
      </c>
      <c r="K54" s="359">
        <v>0</v>
      </c>
      <c r="L54" s="359">
        <v>0</v>
      </c>
      <c r="M54" s="359">
        <v>0</v>
      </c>
      <c r="N54" s="359">
        <v>0</v>
      </c>
      <c r="O54" s="359">
        <v>0</v>
      </c>
      <c r="P54" s="359">
        <v>0</v>
      </c>
      <c r="Q54" s="359">
        <f>F54</f>
        <v>0.50775137000000004</v>
      </c>
      <c r="R54" s="250">
        <f t="shared" si="6"/>
        <v>0.50775137000000004</v>
      </c>
    </row>
    <row r="55" spans="1:18" s="180" customFormat="1" ht="48" customHeight="1" x14ac:dyDescent="0.25">
      <c r="A55" s="326" t="s">
        <v>396</v>
      </c>
      <c r="B55" s="336" t="s">
        <v>594</v>
      </c>
      <c r="C55" s="352" t="s">
        <v>595</v>
      </c>
      <c r="D55" s="353" t="s">
        <v>565</v>
      </c>
      <c r="E55" s="353" t="s">
        <v>565</v>
      </c>
      <c r="F55" s="354">
        <f>0.78427126+H55</f>
        <v>0.80427126000000004</v>
      </c>
      <c r="G55" s="339">
        <f t="shared" ref="G55:G57" si="7">H55+I55+J55</f>
        <v>0.80427125999999993</v>
      </c>
      <c r="H55" s="339">
        <v>0.02</v>
      </c>
      <c r="I55" s="359">
        <v>0.18527125999999999</v>
      </c>
      <c r="J55" s="359">
        <v>0.59899999999999998</v>
      </c>
      <c r="K55" s="359">
        <v>0</v>
      </c>
      <c r="L55" s="359">
        <v>0</v>
      </c>
      <c r="M55" s="359">
        <v>0</v>
      </c>
      <c r="N55" s="359">
        <v>0</v>
      </c>
      <c r="O55" s="359">
        <v>0</v>
      </c>
      <c r="P55" s="359">
        <v>0</v>
      </c>
      <c r="Q55" s="359">
        <f>F55</f>
        <v>0.80427126000000004</v>
      </c>
      <c r="R55" s="250">
        <f t="shared" si="6"/>
        <v>0.80427126000000004</v>
      </c>
    </row>
    <row r="56" spans="1:18" s="180" customFormat="1" ht="48" customHeight="1" x14ac:dyDescent="0.25">
      <c r="A56" s="350" t="s">
        <v>397</v>
      </c>
      <c r="B56" s="336" t="s">
        <v>596</v>
      </c>
      <c r="C56" s="352" t="s">
        <v>597</v>
      </c>
      <c r="D56" s="353" t="s">
        <v>565</v>
      </c>
      <c r="E56" s="353" t="s">
        <v>565</v>
      </c>
      <c r="F56" s="354">
        <f>0.41150995+0.02</f>
        <v>0.43150995000000003</v>
      </c>
      <c r="G56" s="339">
        <f t="shared" si="7"/>
        <v>0.43150995000000003</v>
      </c>
      <c r="H56" s="339">
        <v>0.02</v>
      </c>
      <c r="I56" s="359">
        <v>7.3509950000000004E-2</v>
      </c>
      <c r="J56" s="359">
        <v>0.33800000000000002</v>
      </c>
      <c r="K56" s="359">
        <v>0</v>
      </c>
      <c r="L56" s="359">
        <v>0</v>
      </c>
      <c r="M56" s="359">
        <v>0</v>
      </c>
      <c r="N56" s="359">
        <v>0</v>
      </c>
      <c r="O56" s="359">
        <v>0</v>
      </c>
      <c r="P56" s="359">
        <v>0</v>
      </c>
      <c r="Q56" s="359">
        <f>F56</f>
        <v>0.43150995000000003</v>
      </c>
      <c r="R56" s="250">
        <f t="shared" si="6"/>
        <v>0.43150995000000003</v>
      </c>
    </row>
    <row r="57" spans="1:18" s="180" customFormat="1" ht="48" customHeight="1" x14ac:dyDescent="0.25">
      <c r="A57" s="350" t="s">
        <v>598</v>
      </c>
      <c r="B57" s="336" t="s">
        <v>599</v>
      </c>
      <c r="C57" s="352" t="s">
        <v>600</v>
      </c>
      <c r="D57" s="353" t="s">
        <v>579</v>
      </c>
      <c r="E57" s="353" t="s">
        <v>579</v>
      </c>
      <c r="F57" s="354">
        <f>0.86099635+0.02</f>
        <v>0.88099634999999998</v>
      </c>
      <c r="G57" s="339">
        <f t="shared" si="7"/>
        <v>0.88099634999999998</v>
      </c>
      <c r="H57" s="339">
        <v>0.02</v>
      </c>
      <c r="I57" s="359">
        <f>0.01065207+0.25134428</f>
        <v>0.26199634999999999</v>
      </c>
      <c r="J57" s="359">
        <v>0.59899999999999998</v>
      </c>
      <c r="K57" s="359">
        <v>0</v>
      </c>
      <c r="L57" s="359">
        <v>0</v>
      </c>
      <c r="M57" s="359">
        <v>0</v>
      </c>
      <c r="N57" s="359">
        <v>0</v>
      </c>
      <c r="O57" s="359">
        <v>0</v>
      </c>
      <c r="P57" s="359">
        <f>F57</f>
        <v>0.88099634999999998</v>
      </c>
      <c r="Q57" s="359">
        <v>0</v>
      </c>
      <c r="R57" s="250">
        <f t="shared" si="6"/>
        <v>0.88099634999999998</v>
      </c>
    </row>
    <row r="58" spans="1:18" s="180" customFormat="1" ht="48" customHeight="1" x14ac:dyDescent="0.25">
      <c r="A58" s="350" t="s">
        <v>601</v>
      </c>
      <c r="B58" s="336" t="s">
        <v>602</v>
      </c>
      <c r="C58" s="356" t="s">
        <v>603</v>
      </c>
      <c r="D58" s="353">
        <v>2025</v>
      </c>
      <c r="E58" s="353">
        <v>2025</v>
      </c>
      <c r="F58" s="359">
        <f>G58</f>
        <v>2.4662883100000004</v>
      </c>
      <c r="G58" s="359">
        <f>SUM(H58:K58)</f>
        <v>2.4662883100000004</v>
      </c>
      <c r="H58" s="359">
        <v>0.04</v>
      </c>
      <c r="I58" s="359">
        <v>0.82828831000000003</v>
      </c>
      <c r="J58" s="359">
        <v>1.5980000000000001</v>
      </c>
      <c r="K58" s="359">
        <v>0</v>
      </c>
      <c r="L58" s="359">
        <v>0</v>
      </c>
      <c r="M58" s="359">
        <v>0</v>
      </c>
      <c r="N58" s="359">
        <v>0</v>
      </c>
      <c r="O58" s="359">
        <f>F58</f>
        <v>2.4662883100000004</v>
      </c>
      <c r="P58" s="359">
        <v>0</v>
      </c>
      <c r="Q58" s="359">
        <v>0</v>
      </c>
      <c r="R58" s="250">
        <f t="shared" si="6"/>
        <v>2.4662883100000004</v>
      </c>
    </row>
    <row r="59" spans="1:18" s="245" customFormat="1" ht="48" customHeight="1" x14ac:dyDescent="0.25">
      <c r="A59" s="241" t="s">
        <v>22</v>
      </c>
      <c r="B59" s="203" t="s">
        <v>83</v>
      </c>
      <c r="C59" s="242" t="s">
        <v>113</v>
      </c>
      <c r="D59" s="243" t="s">
        <v>112</v>
      </c>
      <c r="E59" s="243" t="s">
        <v>112</v>
      </c>
      <c r="F59" s="244">
        <f>F60</f>
        <v>11.18494259</v>
      </c>
      <c r="G59" s="244">
        <f t="shared" ref="G59:K59" si="8">G60</f>
        <v>12.187501999999999</v>
      </c>
      <c r="H59" s="244">
        <f t="shared" si="8"/>
        <v>0.2</v>
      </c>
      <c r="I59" s="244">
        <f t="shared" si="8"/>
        <v>0.45962299999999845</v>
      </c>
      <c r="J59" s="244">
        <f t="shared" si="8"/>
        <v>11.152119000000001</v>
      </c>
      <c r="K59" s="244">
        <f t="shared" si="8"/>
        <v>0.37575999999999998</v>
      </c>
      <c r="L59" s="205">
        <v>0</v>
      </c>
      <c r="M59" s="205">
        <v>0</v>
      </c>
      <c r="N59" s="12">
        <v>0</v>
      </c>
      <c r="O59" s="12">
        <v>0</v>
      </c>
      <c r="P59" s="13">
        <f t="shared" ref="P59:P60" si="9">G59</f>
        <v>12.187501999999999</v>
      </c>
      <c r="Q59" s="12">
        <v>0</v>
      </c>
      <c r="R59" s="12">
        <f>P59</f>
        <v>12.187501999999999</v>
      </c>
    </row>
    <row r="60" spans="1:18" s="320" customFormat="1" ht="48" customHeight="1" x14ac:dyDescent="0.25">
      <c r="A60" s="315" t="s">
        <v>22</v>
      </c>
      <c r="B60" s="316" t="s">
        <v>577</v>
      </c>
      <c r="C60" s="321" t="s">
        <v>578</v>
      </c>
      <c r="D60" s="317">
        <v>2026</v>
      </c>
      <c r="E60" s="317">
        <v>2026</v>
      </c>
      <c r="F60" s="318">
        <f>11184942.59/1000000</f>
        <v>11.18494259</v>
      </c>
      <c r="G60" s="318">
        <f>H60+I60+J60+K60</f>
        <v>12.187501999999999</v>
      </c>
      <c r="H60" s="318">
        <f>200000/1000000</f>
        <v>0.2</v>
      </c>
      <c r="I60" s="318">
        <f>11987502/1000000-J60-K60</f>
        <v>0.45962299999999845</v>
      </c>
      <c r="J60" s="318">
        <f>11152119/1000000</f>
        <v>11.152119000000001</v>
      </c>
      <c r="K60" s="318">
        <f>375760/1000000</f>
        <v>0.37575999999999998</v>
      </c>
      <c r="L60" s="319">
        <v>0</v>
      </c>
      <c r="M60" s="319">
        <v>0</v>
      </c>
      <c r="N60" s="319">
        <v>0</v>
      </c>
      <c r="O60" s="319">
        <v>0</v>
      </c>
      <c r="P60" s="322">
        <f t="shared" si="9"/>
        <v>12.187501999999999</v>
      </c>
      <c r="Q60" s="319">
        <v>0</v>
      </c>
      <c r="R60" s="319">
        <f>P60</f>
        <v>12.187501999999999</v>
      </c>
    </row>
    <row r="61" spans="1:18" ht="48" customHeight="1" x14ac:dyDescent="0.25">
      <c r="A61" s="17" t="s">
        <v>7</v>
      </c>
      <c r="B61" s="10" t="s">
        <v>84</v>
      </c>
      <c r="C61" s="6" t="s">
        <v>113</v>
      </c>
      <c r="D61" s="99" t="s">
        <v>112</v>
      </c>
      <c r="E61" s="99" t="s">
        <v>112</v>
      </c>
      <c r="F61" s="244">
        <v>0</v>
      </c>
      <c r="G61" s="244">
        <v>0</v>
      </c>
      <c r="H61" s="244">
        <v>0</v>
      </c>
      <c r="I61" s="244">
        <v>0</v>
      </c>
      <c r="J61" s="244">
        <v>0</v>
      </c>
      <c r="K61" s="244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</row>
    <row r="62" spans="1:18" ht="48" customHeight="1" x14ac:dyDescent="0.25">
      <c r="A62" s="17" t="s">
        <v>27</v>
      </c>
      <c r="B62" s="10" t="s">
        <v>85</v>
      </c>
      <c r="C62" s="6" t="s">
        <v>113</v>
      </c>
      <c r="D62" s="99" t="s">
        <v>112</v>
      </c>
      <c r="E62" s="99" t="s">
        <v>112</v>
      </c>
      <c r="F62" s="244">
        <v>0</v>
      </c>
      <c r="G62" s="244">
        <v>0</v>
      </c>
      <c r="H62" s="244">
        <v>0</v>
      </c>
      <c r="I62" s="244">
        <v>0</v>
      </c>
      <c r="J62" s="244">
        <v>0</v>
      </c>
      <c r="K62" s="244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</row>
    <row r="63" spans="1:18" ht="48" customHeight="1" x14ac:dyDescent="0.25">
      <c r="A63" s="17" t="s">
        <v>35</v>
      </c>
      <c r="B63" s="10" t="s">
        <v>86</v>
      </c>
      <c r="C63" s="6" t="s">
        <v>113</v>
      </c>
      <c r="D63" s="99" t="s">
        <v>112</v>
      </c>
      <c r="E63" s="99" t="s">
        <v>112</v>
      </c>
      <c r="F63" s="244">
        <v>0</v>
      </c>
      <c r="G63" s="244">
        <v>0</v>
      </c>
      <c r="H63" s="244">
        <v>0</v>
      </c>
      <c r="I63" s="244">
        <v>0</v>
      </c>
      <c r="J63" s="244">
        <v>0</v>
      </c>
      <c r="K63" s="244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</row>
    <row r="64" spans="1:18" ht="48" customHeight="1" x14ac:dyDescent="0.25">
      <c r="A64" s="9" t="s">
        <v>8</v>
      </c>
      <c r="B64" s="10" t="s">
        <v>92</v>
      </c>
      <c r="C64" s="6" t="s">
        <v>113</v>
      </c>
      <c r="D64" s="99" t="s">
        <v>112</v>
      </c>
      <c r="E64" s="99" t="s">
        <v>112</v>
      </c>
      <c r="F64" s="244">
        <v>0</v>
      </c>
      <c r="G64" s="244">
        <v>0</v>
      </c>
      <c r="H64" s="244">
        <v>0</v>
      </c>
      <c r="I64" s="244">
        <v>0</v>
      </c>
      <c r="J64" s="244">
        <v>0</v>
      </c>
      <c r="K64" s="244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</row>
    <row r="65" spans="1:18" ht="48" customHeight="1" x14ac:dyDescent="0.25">
      <c r="A65" s="17" t="s">
        <v>24</v>
      </c>
      <c r="B65" s="10" t="s">
        <v>93</v>
      </c>
      <c r="C65" s="14" t="s">
        <v>113</v>
      </c>
      <c r="D65" s="99" t="s">
        <v>112</v>
      </c>
      <c r="E65" s="99" t="s">
        <v>112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</row>
    <row r="66" spans="1:18" ht="48" customHeight="1" x14ac:dyDescent="0.25">
      <c r="A66" s="17" t="s">
        <v>25</v>
      </c>
      <c r="B66" s="10" t="s">
        <v>94</v>
      </c>
      <c r="C66" s="14" t="s">
        <v>113</v>
      </c>
      <c r="D66" s="99" t="s">
        <v>112</v>
      </c>
      <c r="E66" s="99" t="s">
        <v>112</v>
      </c>
      <c r="F66" s="244">
        <v>0</v>
      </c>
      <c r="G66" s="244">
        <v>0</v>
      </c>
      <c r="H66" s="244">
        <v>0</v>
      </c>
      <c r="I66" s="244">
        <v>0</v>
      </c>
      <c r="J66" s="244">
        <v>0</v>
      </c>
      <c r="K66" s="244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</row>
    <row r="67" spans="1:18" ht="48" customHeight="1" x14ac:dyDescent="0.25">
      <c r="A67" s="17" t="s">
        <v>26</v>
      </c>
      <c r="B67" s="10" t="s">
        <v>95</v>
      </c>
      <c r="C67" s="14" t="s">
        <v>113</v>
      </c>
      <c r="D67" s="99" t="s">
        <v>112</v>
      </c>
      <c r="E67" s="99" t="s">
        <v>112</v>
      </c>
      <c r="F67" s="244">
        <v>0</v>
      </c>
      <c r="G67" s="244">
        <v>0</v>
      </c>
      <c r="H67" s="244">
        <v>0</v>
      </c>
      <c r="I67" s="244">
        <v>0</v>
      </c>
      <c r="J67" s="244">
        <v>0</v>
      </c>
      <c r="K67" s="244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</row>
    <row r="68" spans="1:18" ht="48" customHeight="1" x14ac:dyDescent="0.25">
      <c r="A68" s="17" t="s">
        <v>87</v>
      </c>
      <c r="B68" s="10" t="s">
        <v>96</v>
      </c>
      <c r="C68" s="14" t="s">
        <v>113</v>
      </c>
      <c r="D68" s="99" t="s">
        <v>112</v>
      </c>
      <c r="E68" s="99" t="s">
        <v>112</v>
      </c>
      <c r="F68" s="244">
        <v>0</v>
      </c>
      <c r="G68" s="244">
        <v>0</v>
      </c>
      <c r="H68" s="244">
        <v>0</v>
      </c>
      <c r="I68" s="244">
        <v>0</v>
      </c>
      <c r="J68" s="244">
        <v>0</v>
      </c>
      <c r="K68" s="244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</row>
    <row r="69" spans="1:18" ht="48" customHeight="1" x14ac:dyDescent="0.25">
      <c r="A69" s="17" t="s">
        <v>88</v>
      </c>
      <c r="B69" s="10" t="s">
        <v>97</v>
      </c>
      <c r="C69" s="14" t="s">
        <v>113</v>
      </c>
      <c r="D69" s="99" t="s">
        <v>112</v>
      </c>
      <c r="E69" s="99" t="s">
        <v>112</v>
      </c>
      <c r="F69" s="244">
        <v>0</v>
      </c>
      <c r="G69" s="244">
        <v>0</v>
      </c>
      <c r="H69" s="244">
        <v>0</v>
      </c>
      <c r="I69" s="244">
        <v>0</v>
      </c>
      <c r="J69" s="244">
        <v>0</v>
      </c>
      <c r="K69" s="244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</row>
    <row r="70" spans="1:18" ht="48" customHeight="1" x14ac:dyDescent="0.25">
      <c r="A70" s="17" t="s">
        <v>89</v>
      </c>
      <c r="B70" s="10" t="s">
        <v>98</v>
      </c>
      <c r="C70" s="14" t="s">
        <v>113</v>
      </c>
      <c r="D70" s="99" t="s">
        <v>112</v>
      </c>
      <c r="E70" s="99" t="s">
        <v>112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</row>
    <row r="71" spans="1:18" ht="48" customHeight="1" x14ac:dyDescent="0.25">
      <c r="A71" s="17" t="s">
        <v>90</v>
      </c>
      <c r="B71" s="10" t="s">
        <v>99</v>
      </c>
      <c r="C71" s="14" t="s">
        <v>113</v>
      </c>
      <c r="D71" s="99" t="s">
        <v>112</v>
      </c>
      <c r="E71" s="99" t="s">
        <v>112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</row>
    <row r="72" spans="1:18" ht="48" customHeight="1" x14ac:dyDescent="0.25">
      <c r="A72" s="9" t="s">
        <v>91</v>
      </c>
      <c r="B72" s="10" t="s">
        <v>100</v>
      </c>
      <c r="C72" s="14" t="s">
        <v>113</v>
      </c>
      <c r="D72" s="99" t="s">
        <v>112</v>
      </c>
      <c r="E72" s="99" t="s">
        <v>112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</row>
    <row r="73" spans="1:18" ht="48" customHeight="1" x14ac:dyDescent="0.25">
      <c r="A73" s="9" t="s">
        <v>17</v>
      </c>
      <c r="B73" s="10" t="s">
        <v>102</v>
      </c>
      <c r="C73" s="14" t="s">
        <v>113</v>
      </c>
      <c r="D73" s="99" t="s">
        <v>112</v>
      </c>
      <c r="E73" s="99" t="s">
        <v>112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</row>
    <row r="74" spans="1:18" ht="48" customHeight="1" x14ac:dyDescent="0.25">
      <c r="A74" s="9" t="s">
        <v>101</v>
      </c>
      <c r="B74" s="10" t="s">
        <v>103</v>
      </c>
      <c r="C74" s="14" t="s">
        <v>113</v>
      </c>
      <c r="D74" s="99" t="s">
        <v>112</v>
      </c>
      <c r="E74" s="99" t="s">
        <v>112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</row>
    <row r="75" spans="1:18" ht="48" customHeight="1" x14ac:dyDescent="0.25">
      <c r="A75" s="9" t="s">
        <v>118</v>
      </c>
      <c r="B75" s="10" t="s">
        <v>117</v>
      </c>
      <c r="C75" s="14" t="s">
        <v>113</v>
      </c>
      <c r="D75" s="99" t="s">
        <v>112</v>
      </c>
      <c r="E75" s="99" t="s">
        <v>112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</row>
    <row r="76" spans="1:18" ht="48" customHeight="1" x14ac:dyDescent="0.25">
      <c r="A76" s="9" t="s">
        <v>9</v>
      </c>
      <c r="B76" s="10" t="s">
        <v>104</v>
      </c>
      <c r="C76" s="6" t="s">
        <v>113</v>
      </c>
      <c r="D76" s="99" t="s">
        <v>112</v>
      </c>
      <c r="E76" s="99" t="s">
        <v>112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</row>
    <row r="77" spans="1:18" ht="48" customHeight="1" x14ac:dyDescent="0.25">
      <c r="A77" s="9" t="s">
        <v>10</v>
      </c>
      <c r="B77" s="10" t="s">
        <v>105</v>
      </c>
      <c r="C77" s="6" t="s">
        <v>113</v>
      </c>
      <c r="D77" s="99" t="s">
        <v>112</v>
      </c>
      <c r="E77" s="99" t="s">
        <v>112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</row>
    <row r="78" spans="1:18" ht="48" customHeight="1" x14ac:dyDescent="0.25">
      <c r="A78" s="9" t="s">
        <v>11</v>
      </c>
      <c r="B78" s="10" t="s">
        <v>106</v>
      </c>
      <c r="C78" s="6" t="s">
        <v>113</v>
      </c>
      <c r="D78" s="99" t="s">
        <v>112</v>
      </c>
      <c r="E78" s="99" t="s">
        <v>112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</row>
    <row r="79" spans="1:18" ht="48" customHeight="1" x14ac:dyDescent="0.25">
      <c r="A79" s="9" t="s">
        <v>36</v>
      </c>
      <c r="B79" s="10" t="s">
        <v>107</v>
      </c>
      <c r="C79" s="6" t="s">
        <v>113</v>
      </c>
      <c r="D79" s="99" t="s">
        <v>112</v>
      </c>
      <c r="E79" s="99" t="s">
        <v>112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</row>
    <row r="80" spans="1:18" s="186" customFormat="1" ht="48" customHeight="1" x14ac:dyDescent="0.25">
      <c r="A80" s="187" t="s">
        <v>29</v>
      </c>
      <c r="B80" s="182" t="s">
        <v>108</v>
      </c>
      <c r="C80" s="188" t="s">
        <v>113</v>
      </c>
      <c r="D80" s="184" t="s">
        <v>112</v>
      </c>
      <c r="E80" s="184" t="s">
        <v>112</v>
      </c>
      <c r="F80" s="189">
        <f>F81+F82</f>
        <v>4.9206211199999998</v>
      </c>
      <c r="G80" s="189">
        <f>F80</f>
        <v>4.9206211199999998</v>
      </c>
      <c r="H80" s="189">
        <v>0</v>
      </c>
      <c r="I80" s="189">
        <v>0</v>
      </c>
      <c r="J80" s="189">
        <v>0</v>
      </c>
      <c r="K80" s="189">
        <f>G80</f>
        <v>4.9206211199999998</v>
      </c>
      <c r="L80" s="185">
        <v>0</v>
      </c>
      <c r="M80" s="185">
        <v>0</v>
      </c>
      <c r="N80" s="189">
        <f>F80</f>
        <v>4.9206211199999998</v>
      </c>
      <c r="O80" s="189">
        <v>0</v>
      </c>
      <c r="P80" s="189">
        <v>0</v>
      </c>
      <c r="Q80" s="189">
        <v>0</v>
      </c>
      <c r="R80" s="189">
        <v>0</v>
      </c>
    </row>
    <row r="81" spans="1:18" s="186" customFormat="1" ht="48" customHeight="1" x14ac:dyDescent="0.25">
      <c r="A81" s="216" t="s">
        <v>557</v>
      </c>
      <c r="B81" s="213" t="s">
        <v>558</v>
      </c>
      <c r="C81" s="217" t="s">
        <v>559</v>
      </c>
      <c r="D81" s="253">
        <v>2024</v>
      </c>
      <c r="E81" s="253">
        <v>2024</v>
      </c>
      <c r="F81" s="254">
        <v>4.6806211199999996</v>
      </c>
      <c r="G81" s="189">
        <f t="shared" ref="G81:G84" si="10">F81</f>
        <v>4.6806211199999996</v>
      </c>
      <c r="H81" s="189">
        <v>0</v>
      </c>
      <c r="I81" s="189">
        <v>0</v>
      </c>
      <c r="J81" s="189">
        <v>0</v>
      </c>
      <c r="K81" s="189">
        <f t="shared" ref="K81:K84" si="11">G81</f>
        <v>4.6806211199999996</v>
      </c>
      <c r="L81" s="214">
        <v>0</v>
      </c>
      <c r="M81" s="214">
        <v>0</v>
      </c>
      <c r="N81" s="189">
        <f t="shared" ref="N81:N82" si="12">F81</f>
        <v>4.6806211199999996</v>
      </c>
      <c r="O81" s="189">
        <v>0</v>
      </c>
      <c r="P81" s="189">
        <v>0</v>
      </c>
      <c r="Q81" s="189">
        <v>0</v>
      </c>
      <c r="R81" s="189">
        <v>0</v>
      </c>
    </row>
    <row r="82" spans="1:18" s="186" customFormat="1" ht="48" customHeight="1" x14ac:dyDescent="0.25">
      <c r="A82" s="216" t="s">
        <v>560</v>
      </c>
      <c r="B82" s="213" t="s">
        <v>561</v>
      </c>
      <c r="C82" s="217" t="s">
        <v>562</v>
      </c>
      <c r="D82" s="253">
        <v>2024</v>
      </c>
      <c r="E82" s="253">
        <v>2024</v>
      </c>
      <c r="F82" s="254">
        <v>0.24</v>
      </c>
      <c r="G82" s="189">
        <f t="shared" si="10"/>
        <v>0.24</v>
      </c>
      <c r="H82" s="189">
        <v>0</v>
      </c>
      <c r="I82" s="189">
        <v>0</v>
      </c>
      <c r="J82" s="189">
        <v>0</v>
      </c>
      <c r="K82" s="189">
        <f t="shared" si="11"/>
        <v>0.24</v>
      </c>
      <c r="L82" s="214">
        <v>0</v>
      </c>
      <c r="M82" s="214">
        <v>0</v>
      </c>
      <c r="N82" s="189">
        <f t="shared" si="12"/>
        <v>0.24</v>
      </c>
      <c r="O82" s="189">
        <v>0</v>
      </c>
      <c r="P82" s="189">
        <v>0</v>
      </c>
      <c r="Q82" s="189">
        <v>0</v>
      </c>
      <c r="R82" s="189">
        <v>0</v>
      </c>
    </row>
    <row r="83" spans="1:18" s="240" customFormat="1" ht="48" customHeight="1" x14ac:dyDescent="0.25">
      <c r="A83" s="255" t="s">
        <v>37</v>
      </c>
      <c r="B83" s="236" t="s">
        <v>109</v>
      </c>
      <c r="C83" s="256" t="s">
        <v>113</v>
      </c>
      <c r="D83" s="238">
        <v>2024</v>
      </c>
      <c r="E83" s="238">
        <v>2027</v>
      </c>
      <c r="F83" s="257">
        <f>F84</f>
        <v>395.07937887999998</v>
      </c>
      <c r="G83" s="257">
        <f t="shared" si="10"/>
        <v>395.07937887999998</v>
      </c>
      <c r="H83" s="257">
        <v>0</v>
      </c>
      <c r="I83" s="257">
        <v>0</v>
      </c>
      <c r="J83" s="257">
        <v>0</v>
      </c>
      <c r="K83" s="257">
        <f t="shared" si="11"/>
        <v>395.07937887999998</v>
      </c>
      <c r="L83" s="239">
        <v>0</v>
      </c>
      <c r="M83" s="239">
        <v>0</v>
      </c>
      <c r="N83" s="257">
        <f t="shared" ref="N83:Q83" si="13">N84</f>
        <v>94.079378880000007</v>
      </c>
      <c r="O83" s="257">
        <f t="shared" si="13"/>
        <v>113</v>
      </c>
      <c r="P83" s="257">
        <f t="shared" si="13"/>
        <v>130</v>
      </c>
      <c r="Q83" s="257">
        <f t="shared" si="13"/>
        <v>58</v>
      </c>
      <c r="R83" s="257">
        <f>R84</f>
        <v>395.07937888000004</v>
      </c>
    </row>
    <row r="84" spans="1:18" s="240" customFormat="1" ht="75" x14ac:dyDescent="0.25">
      <c r="A84" s="226" t="s">
        <v>556</v>
      </c>
      <c r="B84" s="225" t="s">
        <v>604</v>
      </c>
      <c r="C84" s="226" t="s">
        <v>564</v>
      </c>
      <c r="D84" s="226" t="s">
        <v>563</v>
      </c>
      <c r="E84" s="258" t="s">
        <v>565</v>
      </c>
      <c r="F84" s="259">
        <f>400-F80</f>
        <v>395.07937887999998</v>
      </c>
      <c r="G84" s="257">
        <f t="shared" si="10"/>
        <v>395.07937887999998</v>
      </c>
      <c r="H84" s="257">
        <v>0</v>
      </c>
      <c r="I84" s="257">
        <v>0</v>
      </c>
      <c r="J84" s="257">
        <v>0</v>
      </c>
      <c r="K84" s="257">
        <f t="shared" si="11"/>
        <v>395.07937887999998</v>
      </c>
      <c r="L84" s="260">
        <v>0</v>
      </c>
      <c r="M84" s="260">
        <v>0</v>
      </c>
      <c r="N84" s="260">
        <f>99-N80</f>
        <v>94.079378880000007</v>
      </c>
      <c r="O84" s="260">
        <v>113</v>
      </c>
      <c r="P84" s="260">
        <v>130</v>
      </c>
      <c r="Q84" s="260">
        <v>58</v>
      </c>
      <c r="R84" s="260">
        <f>N84+O84+P84+Q84</f>
        <v>395.07937888000004</v>
      </c>
    </row>
    <row r="85" spans="1:18" ht="15.75" x14ac:dyDescent="0.25">
      <c r="A85" s="102"/>
      <c r="B85" s="103"/>
      <c r="C85" s="104"/>
      <c r="D85" s="104"/>
      <c r="E85" s="105"/>
      <c r="F85" s="105"/>
      <c r="G85" s="105"/>
      <c r="H85" s="106"/>
      <c r="I85" s="107"/>
      <c r="J85" s="107"/>
      <c r="K85" s="106"/>
      <c r="L85" s="106"/>
      <c r="M85" s="106"/>
      <c r="N85" s="106"/>
      <c r="O85" s="106"/>
      <c r="P85" s="107"/>
      <c r="Q85" s="107"/>
      <c r="R85" s="107"/>
    </row>
    <row r="86" spans="1:18" ht="15.75" x14ac:dyDescent="0.25">
      <c r="A86" s="102"/>
      <c r="B86" s="108"/>
      <c r="C86" s="104"/>
      <c r="D86" s="104"/>
      <c r="E86" s="105"/>
      <c r="F86" s="105"/>
      <c r="G86" s="105"/>
      <c r="H86" s="106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1:18" ht="15.75" x14ac:dyDescent="0.25">
      <c r="A87" s="102"/>
      <c r="B87" s="108"/>
      <c r="C87" s="104"/>
      <c r="D87" s="104"/>
      <c r="E87" s="105"/>
      <c r="F87" s="105"/>
      <c r="G87" s="105"/>
      <c r="H87" s="106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1:18" ht="15.75" x14ac:dyDescent="0.25">
      <c r="A88" s="102"/>
      <c r="B88" s="103"/>
      <c r="C88" s="104"/>
      <c r="D88" s="104"/>
      <c r="E88" s="105"/>
      <c r="F88" s="105"/>
      <c r="G88" s="105"/>
      <c r="H88" s="106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1:18" ht="15.75" x14ac:dyDescent="0.25">
      <c r="A89" s="102"/>
      <c r="B89" s="108"/>
      <c r="C89" s="104"/>
      <c r="D89" s="104"/>
      <c r="E89" s="105"/>
      <c r="F89" s="105"/>
      <c r="G89" s="105"/>
      <c r="H89" s="106"/>
      <c r="I89" s="107"/>
      <c r="J89" s="107"/>
      <c r="K89" s="106"/>
      <c r="L89" s="106"/>
      <c r="M89" s="106"/>
      <c r="N89" s="106"/>
      <c r="O89" s="106"/>
      <c r="P89" s="107"/>
      <c r="Q89" s="107"/>
      <c r="R89" s="107"/>
    </row>
    <row r="90" spans="1:18" ht="15.75" x14ac:dyDescent="0.25">
      <c r="A90" s="102"/>
      <c r="B90" s="103"/>
      <c r="C90" s="104"/>
      <c r="D90" s="104"/>
      <c r="E90" s="105"/>
      <c r="F90" s="105"/>
      <c r="G90" s="105"/>
      <c r="H90" s="106"/>
      <c r="I90" s="107"/>
      <c r="J90" s="107"/>
      <c r="K90" s="106"/>
      <c r="L90" s="106"/>
      <c r="M90" s="106"/>
      <c r="N90" s="106"/>
      <c r="O90" s="106"/>
      <c r="P90" s="107"/>
      <c r="Q90" s="107"/>
      <c r="R90" s="107"/>
    </row>
    <row r="91" spans="1:18" ht="15.75" x14ac:dyDescent="0.25">
      <c r="A91" s="102"/>
      <c r="B91" s="103"/>
      <c r="C91" s="104"/>
      <c r="D91" s="104"/>
      <c r="E91" s="105"/>
      <c r="F91" s="105"/>
      <c r="G91" s="105"/>
      <c r="H91" s="106"/>
      <c r="I91" s="107"/>
      <c r="J91" s="107"/>
      <c r="K91" s="106"/>
      <c r="L91" s="106"/>
      <c r="M91" s="106"/>
      <c r="N91" s="106"/>
      <c r="O91" s="106"/>
      <c r="P91" s="107"/>
      <c r="Q91" s="107"/>
      <c r="R91" s="107"/>
    </row>
    <row r="92" spans="1:18" ht="15.75" x14ac:dyDescent="0.25">
      <c r="A92" s="102"/>
      <c r="B92" s="103"/>
      <c r="C92" s="104"/>
      <c r="D92" s="104"/>
      <c r="E92" s="105"/>
      <c r="F92" s="105"/>
      <c r="G92" s="105"/>
      <c r="H92" s="106"/>
      <c r="I92" s="107"/>
      <c r="J92" s="107"/>
      <c r="K92" s="106"/>
      <c r="L92" s="106"/>
      <c r="M92" s="106"/>
      <c r="N92" s="106"/>
      <c r="O92" s="106"/>
      <c r="P92" s="107"/>
      <c r="Q92" s="107"/>
      <c r="R92" s="107"/>
    </row>
    <row r="93" spans="1:18" ht="15.75" x14ac:dyDescent="0.25">
      <c r="A93" s="102"/>
      <c r="B93" s="103"/>
      <c r="C93" s="104"/>
      <c r="D93" s="104"/>
      <c r="E93" s="105"/>
      <c r="F93" s="105"/>
      <c r="G93" s="105"/>
      <c r="H93" s="106"/>
      <c r="I93" s="107"/>
      <c r="J93" s="107"/>
      <c r="K93" s="106"/>
      <c r="L93" s="106"/>
      <c r="M93" s="106"/>
      <c r="N93" s="106"/>
      <c r="O93" s="106"/>
      <c r="P93" s="107"/>
      <c r="Q93" s="107"/>
      <c r="R93" s="107"/>
    </row>
    <row r="94" spans="1:18" ht="15.75" x14ac:dyDescent="0.25">
      <c r="A94" s="102"/>
      <c r="B94" s="103"/>
      <c r="C94" s="104"/>
      <c r="D94" s="104"/>
      <c r="E94" s="105"/>
      <c r="F94" s="105"/>
      <c r="G94" s="105"/>
      <c r="H94" s="106"/>
      <c r="I94" s="107"/>
      <c r="J94" s="107"/>
      <c r="K94" s="106"/>
      <c r="L94" s="106"/>
      <c r="M94" s="106"/>
      <c r="N94" s="106"/>
      <c r="O94" s="106"/>
      <c r="P94" s="107"/>
      <c r="Q94" s="107"/>
      <c r="R94" s="107"/>
    </row>
    <row r="95" spans="1:18" ht="15.75" x14ac:dyDescent="0.25">
      <c r="A95" s="102"/>
      <c r="B95" s="103"/>
      <c r="C95" s="104"/>
      <c r="D95" s="104"/>
      <c r="E95" s="105"/>
      <c r="F95" s="105"/>
      <c r="G95" s="105"/>
      <c r="H95" s="106"/>
      <c r="I95" s="107"/>
      <c r="J95" s="107"/>
      <c r="K95" s="106"/>
      <c r="L95" s="106"/>
      <c r="M95" s="106"/>
      <c r="N95" s="106"/>
      <c r="O95" s="106"/>
      <c r="P95" s="107"/>
      <c r="Q95" s="107"/>
      <c r="R95" s="107"/>
    </row>
    <row r="96" spans="1:18" ht="15.75" x14ac:dyDescent="0.25">
      <c r="A96" s="102"/>
      <c r="B96" s="103"/>
      <c r="C96" s="104"/>
      <c r="D96" s="104"/>
      <c r="E96" s="105"/>
      <c r="F96" s="105"/>
      <c r="G96" s="105"/>
      <c r="H96" s="106"/>
      <c r="I96" s="107"/>
      <c r="J96" s="107"/>
      <c r="K96" s="106"/>
      <c r="L96" s="106"/>
      <c r="M96" s="106"/>
      <c r="N96" s="106"/>
      <c r="O96" s="106"/>
      <c r="P96" s="107"/>
      <c r="Q96" s="107"/>
      <c r="R96" s="107"/>
    </row>
    <row r="97" spans="1:18" ht="15.75" x14ac:dyDescent="0.25">
      <c r="A97" s="102"/>
      <c r="B97" s="103"/>
      <c r="C97" s="104"/>
      <c r="D97" s="104"/>
      <c r="E97" s="105"/>
      <c r="F97" s="105"/>
      <c r="G97" s="105"/>
      <c r="H97" s="106"/>
      <c r="I97" s="107"/>
      <c r="J97" s="107"/>
      <c r="K97" s="106"/>
      <c r="L97" s="106"/>
      <c r="M97" s="106"/>
      <c r="N97" s="106"/>
      <c r="O97" s="106"/>
      <c r="P97" s="107"/>
      <c r="Q97" s="107"/>
      <c r="R97" s="107"/>
    </row>
    <row r="98" spans="1:18" ht="15.75" x14ac:dyDescent="0.25">
      <c r="A98" s="102"/>
      <c r="B98" s="103"/>
      <c r="C98" s="104"/>
      <c r="D98" s="104"/>
      <c r="E98" s="105"/>
      <c r="F98" s="105"/>
      <c r="G98" s="105"/>
      <c r="H98" s="106"/>
      <c r="I98" s="107"/>
      <c r="J98" s="107"/>
      <c r="K98" s="106"/>
      <c r="L98" s="106"/>
      <c r="M98" s="106"/>
      <c r="N98" s="106"/>
      <c r="O98" s="106"/>
      <c r="P98" s="107"/>
      <c r="Q98" s="107"/>
      <c r="R98" s="107"/>
    </row>
    <row r="99" spans="1:18" ht="15.75" x14ac:dyDescent="0.25">
      <c r="A99" s="102"/>
      <c r="B99" s="103"/>
      <c r="C99" s="104"/>
      <c r="D99" s="104"/>
      <c r="E99" s="105"/>
      <c r="F99" s="105"/>
      <c r="G99" s="105"/>
      <c r="H99" s="106"/>
      <c r="I99" s="107"/>
      <c r="J99" s="107"/>
      <c r="K99" s="106"/>
      <c r="L99" s="106"/>
      <c r="M99" s="106"/>
      <c r="N99" s="106"/>
      <c r="O99" s="106"/>
      <c r="P99" s="107"/>
      <c r="Q99" s="107"/>
      <c r="R99" s="107"/>
    </row>
    <row r="100" spans="1:18" ht="15.75" x14ac:dyDescent="0.25">
      <c r="A100" s="102"/>
      <c r="B100" s="103"/>
      <c r="C100" s="104"/>
      <c r="D100" s="104"/>
      <c r="E100" s="105"/>
      <c r="F100" s="105"/>
      <c r="G100" s="105"/>
      <c r="H100" s="106"/>
      <c r="I100" s="107"/>
      <c r="J100" s="107"/>
      <c r="K100" s="106"/>
      <c r="L100" s="106"/>
      <c r="M100" s="106"/>
      <c r="N100" s="106"/>
      <c r="O100" s="106"/>
      <c r="P100" s="107"/>
      <c r="Q100" s="107"/>
      <c r="R100" s="107"/>
    </row>
    <row r="101" spans="1:18" ht="15.75" x14ac:dyDescent="0.25">
      <c r="A101" s="102"/>
      <c r="B101" s="103"/>
      <c r="C101" s="104"/>
      <c r="D101" s="104"/>
      <c r="E101" s="105"/>
      <c r="F101" s="105"/>
      <c r="G101" s="105"/>
      <c r="H101" s="106"/>
      <c r="I101" s="107"/>
      <c r="J101" s="107"/>
      <c r="K101" s="106"/>
      <c r="L101" s="106"/>
      <c r="M101" s="106"/>
      <c r="N101" s="106"/>
      <c r="O101" s="106"/>
      <c r="P101" s="107"/>
      <c r="Q101" s="107"/>
      <c r="R101" s="107"/>
    </row>
    <row r="102" spans="1:18" ht="15.75" x14ac:dyDescent="0.25">
      <c r="A102" s="102"/>
      <c r="B102" s="103"/>
      <c r="C102" s="104"/>
      <c r="D102" s="104"/>
      <c r="E102" s="105"/>
      <c r="F102" s="105"/>
      <c r="G102" s="105"/>
      <c r="H102" s="106"/>
      <c r="I102" s="107"/>
      <c r="J102" s="107"/>
      <c r="K102" s="106"/>
      <c r="L102" s="106"/>
      <c r="M102" s="106"/>
      <c r="N102" s="106"/>
      <c r="O102" s="106"/>
      <c r="P102" s="107"/>
      <c r="Q102" s="107"/>
      <c r="R102" s="107"/>
    </row>
    <row r="103" spans="1:18" ht="15.75" x14ac:dyDescent="0.25">
      <c r="A103" s="102"/>
      <c r="B103" s="103"/>
      <c r="C103" s="104"/>
      <c r="D103" s="104"/>
      <c r="E103" s="105"/>
      <c r="F103" s="105"/>
      <c r="G103" s="105"/>
      <c r="H103" s="106"/>
      <c r="I103" s="107"/>
      <c r="J103" s="107"/>
      <c r="K103" s="106"/>
      <c r="L103" s="106"/>
      <c r="M103" s="106"/>
      <c r="N103" s="106"/>
      <c r="O103" s="106"/>
      <c r="P103" s="107"/>
      <c r="Q103" s="107"/>
      <c r="R103" s="107"/>
    </row>
    <row r="104" spans="1:18" ht="15.75" x14ac:dyDescent="0.25">
      <c r="A104" s="102"/>
      <c r="B104" s="103"/>
      <c r="C104" s="104"/>
      <c r="D104" s="104"/>
      <c r="E104" s="105"/>
      <c r="F104" s="105"/>
      <c r="G104" s="105"/>
      <c r="H104" s="106"/>
      <c r="I104" s="107"/>
      <c r="J104" s="107"/>
      <c r="K104" s="106"/>
      <c r="L104" s="106"/>
      <c r="M104" s="106"/>
      <c r="N104" s="106"/>
      <c r="O104" s="106"/>
      <c r="P104" s="107"/>
      <c r="Q104" s="107"/>
      <c r="R104" s="107"/>
    </row>
    <row r="105" spans="1:18" ht="15.75" x14ac:dyDescent="0.25">
      <c r="A105" s="102"/>
      <c r="B105" s="103"/>
      <c r="C105" s="104"/>
      <c r="D105" s="104"/>
      <c r="E105" s="105"/>
      <c r="F105" s="105"/>
      <c r="G105" s="105"/>
      <c r="H105" s="106"/>
      <c r="I105" s="107"/>
      <c r="J105" s="107"/>
      <c r="K105" s="106"/>
      <c r="L105" s="106"/>
      <c r="M105" s="106"/>
      <c r="N105" s="106"/>
      <c r="O105" s="106"/>
      <c r="P105" s="107"/>
      <c r="Q105" s="107"/>
      <c r="R105" s="107"/>
    </row>
    <row r="106" spans="1:18" ht="15.75" x14ac:dyDescent="0.25">
      <c r="A106" s="102"/>
      <c r="B106" s="103"/>
      <c r="C106" s="104"/>
      <c r="D106" s="104"/>
      <c r="E106" s="105"/>
      <c r="F106" s="105"/>
      <c r="G106" s="105"/>
      <c r="H106" s="106"/>
      <c r="I106" s="107"/>
      <c r="J106" s="107"/>
      <c r="K106" s="106"/>
      <c r="L106" s="106"/>
      <c r="M106" s="106"/>
      <c r="N106" s="106"/>
      <c r="O106" s="106"/>
      <c r="P106" s="107"/>
      <c r="Q106" s="107"/>
      <c r="R106" s="107"/>
    </row>
    <row r="107" spans="1:18" ht="15.75" x14ac:dyDescent="0.25">
      <c r="A107" s="102"/>
      <c r="B107" s="103"/>
      <c r="C107" s="104"/>
      <c r="D107" s="104"/>
      <c r="E107" s="105"/>
      <c r="F107" s="105"/>
      <c r="G107" s="105"/>
      <c r="H107" s="106"/>
      <c r="I107" s="107"/>
      <c r="J107" s="107"/>
      <c r="K107" s="106"/>
      <c r="L107" s="106"/>
      <c r="M107" s="106"/>
      <c r="N107" s="106"/>
      <c r="O107" s="106"/>
      <c r="P107" s="107"/>
      <c r="Q107" s="107"/>
      <c r="R107" s="107"/>
    </row>
    <row r="108" spans="1:18" ht="15.75" x14ac:dyDescent="0.25">
      <c r="A108" s="102"/>
      <c r="B108" s="103"/>
      <c r="C108" s="104"/>
      <c r="D108" s="104"/>
      <c r="E108" s="105"/>
      <c r="F108" s="105"/>
      <c r="G108" s="105"/>
      <c r="H108" s="106"/>
      <c r="I108" s="107"/>
      <c r="J108" s="107"/>
      <c r="K108" s="106"/>
      <c r="L108" s="106"/>
      <c r="M108" s="106"/>
      <c r="N108" s="106"/>
      <c r="O108" s="106"/>
      <c r="P108" s="107"/>
      <c r="Q108" s="107"/>
      <c r="R108" s="107"/>
    </row>
    <row r="109" spans="1:18" ht="15.75" x14ac:dyDescent="0.25">
      <c r="A109" s="102"/>
      <c r="B109" s="103"/>
      <c r="C109" s="104"/>
      <c r="D109" s="104"/>
      <c r="E109" s="105"/>
      <c r="F109" s="105"/>
      <c r="G109" s="105"/>
      <c r="H109" s="106"/>
      <c r="I109" s="107"/>
      <c r="J109" s="107"/>
      <c r="K109" s="106"/>
      <c r="L109" s="106"/>
      <c r="M109" s="106"/>
      <c r="N109" s="106"/>
      <c r="O109" s="106"/>
      <c r="P109" s="107"/>
      <c r="Q109" s="107"/>
      <c r="R109" s="107"/>
    </row>
    <row r="110" spans="1:18" ht="15.75" x14ac:dyDescent="0.25">
      <c r="A110" s="102"/>
      <c r="B110" s="103"/>
      <c r="C110" s="104"/>
      <c r="D110" s="104"/>
      <c r="E110" s="105"/>
      <c r="F110" s="105"/>
      <c r="G110" s="105"/>
      <c r="H110" s="106"/>
      <c r="I110" s="107"/>
      <c r="J110" s="107"/>
      <c r="K110" s="106"/>
      <c r="L110" s="106"/>
      <c r="M110" s="106"/>
      <c r="N110" s="106"/>
      <c r="O110" s="106"/>
      <c r="P110" s="107"/>
      <c r="Q110" s="107"/>
      <c r="R110" s="107"/>
    </row>
    <row r="111" spans="1:18" ht="15.75" x14ac:dyDescent="0.25">
      <c r="A111" s="102"/>
      <c r="B111" s="103"/>
      <c r="C111" s="104"/>
      <c r="D111" s="104"/>
      <c r="E111" s="105"/>
      <c r="F111" s="105"/>
      <c r="G111" s="105"/>
      <c r="H111" s="106"/>
      <c r="I111" s="107"/>
      <c r="J111" s="107"/>
      <c r="K111" s="106"/>
      <c r="L111" s="106"/>
      <c r="M111" s="106"/>
      <c r="N111" s="106"/>
      <c r="O111" s="106"/>
      <c r="P111" s="107"/>
      <c r="Q111" s="107"/>
      <c r="R111" s="107"/>
    </row>
    <row r="112" spans="1:18" ht="15.75" x14ac:dyDescent="0.25">
      <c r="A112" s="102"/>
      <c r="B112" s="103"/>
      <c r="C112" s="104"/>
      <c r="D112" s="104"/>
      <c r="E112" s="105"/>
      <c r="F112" s="105"/>
      <c r="G112" s="105"/>
      <c r="H112" s="106"/>
      <c r="I112" s="107"/>
      <c r="J112" s="107"/>
      <c r="K112" s="106"/>
      <c r="L112" s="106"/>
      <c r="M112" s="106"/>
      <c r="N112" s="106"/>
      <c r="O112" s="106"/>
      <c r="P112" s="107"/>
      <c r="Q112" s="107"/>
      <c r="R112" s="107"/>
    </row>
    <row r="113" spans="1:18" ht="15.75" x14ac:dyDescent="0.25">
      <c r="B113" s="92"/>
      <c r="C113" s="106"/>
      <c r="D113" s="106"/>
      <c r="E113" s="105"/>
      <c r="F113" s="105"/>
      <c r="G113" s="105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1:18" ht="15.75" x14ac:dyDescent="0.25">
      <c r="A114" s="102"/>
      <c r="B114" s="103"/>
      <c r="C114" s="104"/>
      <c r="D114" s="104"/>
      <c r="E114" s="105"/>
      <c r="F114" s="105"/>
      <c r="G114" s="105"/>
      <c r="H114" s="106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1:18" ht="15.75" x14ac:dyDescent="0.25">
      <c r="A115" s="102"/>
      <c r="B115" s="108"/>
      <c r="C115" s="104"/>
      <c r="D115" s="104"/>
      <c r="E115" s="105"/>
      <c r="F115" s="105"/>
      <c r="G115" s="105"/>
      <c r="H115" s="106"/>
      <c r="I115" s="107"/>
      <c r="J115" s="107"/>
      <c r="K115" s="106"/>
      <c r="L115" s="106"/>
      <c r="M115" s="106"/>
      <c r="N115" s="106"/>
      <c r="O115" s="106"/>
      <c r="P115" s="107"/>
      <c r="Q115" s="107"/>
      <c r="R115" s="107"/>
    </row>
    <row r="116" spans="1:18" ht="15.75" x14ac:dyDescent="0.25">
      <c r="A116" s="102"/>
      <c r="B116" s="103"/>
      <c r="C116" s="104"/>
      <c r="D116" s="104"/>
      <c r="E116" s="105"/>
      <c r="F116" s="105"/>
      <c r="G116" s="105"/>
      <c r="H116" s="106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1:18" ht="15.75" x14ac:dyDescent="0.25">
      <c r="B117" s="92"/>
      <c r="C117" s="106"/>
      <c r="D117" s="106"/>
      <c r="E117" s="105"/>
      <c r="F117" s="105"/>
      <c r="G117" s="105"/>
      <c r="H117" s="106"/>
      <c r="I117" s="106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1:18" ht="15.75" x14ac:dyDescent="0.25">
      <c r="B118" s="92"/>
      <c r="C118" s="106"/>
      <c r="D118" s="106"/>
      <c r="E118" s="105"/>
      <c r="F118" s="105"/>
      <c r="G118" s="105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1:18" ht="15.75" x14ac:dyDescent="0.25">
      <c r="A119" s="102"/>
      <c r="B119" s="103"/>
      <c r="C119" s="104"/>
      <c r="D119" s="104"/>
      <c r="E119" s="105"/>
      <c r="F119" s="105"/>
      <c r="G119" s="105"/>
      <c r="H119" s="106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1:18" ht="15.75" x14ac:dyDescent="0.25">
      <c r="B120" s="92"/>
      <c r="C120" s="106"/>
      <c r="D120" s="106"/>
      <c r="E120" s="105"/>
      <c r="F120" s="105"/>
      <c r="G120" s="105"/>
      <c r="H120" s="106"/>
      <c r="I120" s="106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1:18" ht="15.75" x14ac:dyDescent="0.25">
      <c r="B121" s="92"/>
      <c r="C121" s="106"/>
      <c r="D121" s="106"/>
      <c r="E121" s="105"/>
      <c r="F121" s="105"/>
      <c r="G121" s="105"/>
      <c r="H121" s="106"/>
      <c r="I121" s="106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1:18" ht="15.75" x14ac:dyDescent="0.25">
      <c r="A122" s="102"/>
      <c r="B122" s="103"/>
      <c r="C122" s="104"/>
      <c r="D122" s="104"/>
      <c r="E122" s="105"/>
      <c r="F122" s="105"/>
      <c r="G122" s="105"/>
      <c r="H122" s="106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1:18" ht="15.75" x14ac:dyDescent="0.25">
      <c r="B123" s="92"/>
      <c r="C123" s="106"/>
      <c r="D123" s="106"/>
      <c r="E123" s="105"/>
      <c r="F123" s="105"/>
      <c r="G123" s="105"/>
      <c r="H123" s="106"/>
      <c r="I123" s="106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1:18" ht="15.75" x14ac:dyDescent="0.25">
      <c r="B124" s="92"/>
      <c r="C124" s="106"/>
      <c r="D124" s="106"/>
      <c r="E124" s="105"/>
      <c r="F124" s="105"/>
      <c r="G124" s="105"/>
      <c r="H124" s="106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18" ht="15.75" x14ac:dyDescent="0.25">
      <c r="B125" s="92"/>
      <c r="C125" s="106"/>
      <c r="D125" s="106"/>
      <c r="E125" s="105"/>
      <c r="F125" s="105"/>
      <c r="G125" s="105"/>
      <c r="H125" s="106"/>
      <c r="I125" s="106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1:18" ht="15.75" x14ac:dyDescent="0.25">
      <c r="B126" s="92"/>
      <c r="C126" s="106"/>
      <c r="D126" s="106"/>
      <c r="E126" s="105"/>
      <c r="F126" s="105"/>
      <c r="G126" s="105"/>
      <c r="H126" s="106"/>
      <c r="I126" s="106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1:18" ht="15.75" x14ac:dyDescent="0.25">
      <c r="B127" s="92"/>
      <c r="C127" s="106"/>
      <c r="D127" s="106"/>
      <c r="E127" s="105"/>
      <c r="F127" s="105"/>
      <c r="G127" s="105"/>
      <c r="H127" s="106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18" ht="15.75" x14ac:dyDescent="0.25">
      <c r="B128" s="92"/>
      <c r="C128" s="106"/>
      <c r="D128" s="106"/>
      <c r="E128" s="105"/>
      <c r="F128" s="105"/>
      <c r="G128" s="105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1:18" ht="15.75" x14ac:dyDescent="0.25">
      <c r="B129" s="92"/>
      <c r="C129" s="106"/>
      <c r="D129" s="106"/>
      <c r="E129" s="105"/>
      <c r="F129" s="105"/>
      <c r="G129" s="105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1:18" ht="15.75" x14ac:dyDescent="0.25">
      <c r="A130" s="102"/>
      <c r="B130" s="103"/>
      <c r="C130" s="104"/>
      <c r="D130" s="104"/>
      <c r="E130" s="105"/>
      <c r="F130" s="105"/>
      <c r="G130" s="105"/>
      <c r="H130" s="106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1:18" ht="23.25" x14ac:dyDescent="0.35">
      <c r="A131" s="109"/>
      <c r="B131" s="110"/>
      <c r="C131" s="111"/>
      <c r="D131" s="111"/>
      <c r="E131" s="112"/>
      <c r="F131" s="112"/>
      <c r="G131" s="112"/>
      <c r="H131" s="113"/>
      <c r="I131" s="114"/>
      <c r="J131" s="114"/>
      <c r="K131" s="114">
        <v>1079.7069445931445</v>
      </c>
      <c r="L131" s="114">
        <v>5.141279471035654</v>
      </c>
      <c r="M131" s="114">
        <v>264.62593549681117</v>
      </c>
      <c r="N131" s="114">
        <v>705.76215601697891</v>
      </c>
      <c r="O131" s="114">
        <v>69.602557623973368</v>
      </c>
      <c r="P131" s="114"/>
      <c r="Q131" s="114"/>
      <c r="R131" s="114"/>
    </row>
    <row r="132" spans="1:18" ht="15.75" x14ac:dyDescent="0.25">
      <c r="B132" s="92"/>
      <c r="C132" s="106"/>
      <c r="D132" s="106"/>
      <c r="E132" s="105"/>
      <c r="F132" s="105"/>
      <c r="G132" s="105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1:18" ht="15.75" x14ac:dyDescent="0.25">
      <c r="A133" s="102"/>
      <c r="B133" s="103"/>
      <c r="C133" s="104"/>
      <c r="D133" s="104"/>
      <c r="E133" s="105"/>
      <c r="F133" s="105"/>
      <c r="G133" s="105"/>
      <c r="H133" s="106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1:18" ht="15.75" x14ac:dyDescent="0.25">
      <c r="A134" s="102"/>
      <c r="B134" s="108"/>
      <c r="C134" s="104"/>
      <c r="D134" s="104"/>
      <c r="E134" s="105"/>
      <c r="F134" s="105"/>
      <c r="G134" s="105"/>
      <c r="H134" s="106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1:18" ht="15.75" x14ac:dyDescent="0.25">
      <c r="A135" s="102"/>
      <c r="B135" s="108"/>
      <c r="C135" s="104"/>
      <c r="D135" s="104"/>
      <c r="E135" s="105"/>
      <c r="F135" s="105"/>
      <c r="G135" s="105"/>
      <c r="H135" s="106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1:18" ht="15.75" x14ac:dyDescent="0.25">
      <c r="A136" s="102"/>
      <c r="B136" s="108"/>
      <c r="C136" s="104"/>
      <c r="D136" s="104"/>
      <c r="E136" s="105"/>
      <c r="F136" s="105"/>
      <c r="G136" s="105"/>
      <c r="H136" s="106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1:18" ht="15.75" x14ac:dyDescent="0.25">
      <c r="A137" s="102"/>
      <c r="B137" s="108"/>
      <c r="C137" s="104"/>
      <c r="D137" s="104"/>
      <c r="E137" s="105"/>
      <c r="F137" s="105"/>
      <c r="G137" s="105"/>
      <c r="H137" s="106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1:18" ht="15.75" x14ac:dyDescent="0.25">
      <c r="A138" s="102"/>
      <c r="B138" s="108"/>
      <c r="C138" s="104"/>
      <c r="D138" s="104"/>
      <c r="E138" s="105"/>
      <c r="F138" s="105"/>
      <c r="G138" s="105"/>
      <c r="H138" s="106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1:18" ht="15.75" x14ac:dyDescent="0.25">
      <c r="A139" s="102"/>
      <c r="B139" s="108"/>
      <c r="C139" s="104"/>
      <c r="D139" s="104"/>
      <c r="E139" s="105"/>
      <c r="F139" s="105"/>
      <c r="G139" s="105"/>
      <c r="H139" s="106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1:18" ht="15.75" x14ac:dyDescent="0.25">
      <c r="A140" s="102"/>
      <c r="B140" s="108"/>
      <c r="C140" s="104"/>
      <c r="D140" s="104"/>
      <c r="E140" s="105"/>
      <c r="F140" s="105"/>
      <c r="G140" s="105"/>
      <c r="H140" s="106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1:18" ht="15.75" x14ac:dyDescent="0.25">
      <c r="A141" s="102"/>
      <c r="B141" s="108"/>
      <c r="C141" s="104"/>
      <c r="D141" s="104"/>
      <c r="E141" s="105"/>
      <c r="F141" s="105"/>
      <c r="G141" s="105"/>
      <c r="H141" s="106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1:18" ht="15.75" x14ac:dyDescent="0.25">
      <c r="A142" s="102"/>
      <c r="B142" s="108"/>
      <c r="C142" s="104"/>
      <c r="D142" s="104"/>
      <c r="E142" s="105"/>
      <c r="F142" s="105"/>
      <c r="G142" s="105"/>
      <c r="H142" s="106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1:18" ht="15.75" x14ac:dyDescent="0.25">
      <c r="A143" s="102"/>
      <c r="B143" s="108"/>
      <c r="C143" s="104"/>
      <c r="D143" s="104"/>
      <c r="E143" s="105"/>
      <c r="F143" s="105"/>
      <c r="G143" s="105"/>
      <c r="H143" s="106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1:18" ht="15.75" x14ac:dyDescent="0.25">
      <c r="A144" s="102"/>
      <c r="B144" s="108"/>
      <c r="C144" s="104"/>
      <c r="D144" s="104"/>
      <c r="E144" s="105"/>
      <c r="F144" s="105"/>
      <c r="G144" s="105"/>
      <c r="H144" s="106"/>
      <c r="I144" s="107"/>
      <c r="J144" s="107"/>
      <c r="K144" s="106"/>
      <c r="L144" s="106"/>
      <c r="M144" s="106"/>
      <c r="N144" s="106"/>
      <c r="O144" s="106"/>
      <c r="P144" s="107"/>
      <c r="Q144" s="107"/>
      <c r="R144" s="107"/>
    </row>
    <row r="145" spans="1:18" ht="15.75" x14ac:dyDescent="0.25">
      <c r="A145" s="102"/>
      <c r="B145" s="108"/>
      <c r="C145" s="104"/>
      <c r="D145" s="104"/>
      <c r="E145" s="105"/>
      <c r="F145" s="105"/>
      <c r="G145" s="105"/>
      <c r="H145" s="106"/>
      <c r="I145" s="107"/>
      <c r="J145" s="107"/>
      <c r="K145" s="106"/>
      <c r="L145" s="106"/>
      <c r="M145" s="106"/>
      <c r="N145" s="106"/>
      <c r="O145" s="106"/>
      <c r="P145" s="107"/>
      <c r="Q145" s="107"/>
      <c r="R145" s="107"/>
    </row>
    <row r="146" spans="1:18" ht="15.75" x14ac:dyDescent="0.25">
      <c r="A146" s="102"/>
      <c r="B146" s="108"/>
      <c r="C146" s="104"/>
      <c r="D146" s="104"/>
      <c r="E146" s="105"/>
      <c r="F146" s="105"/>
      <c r="G146" s="105"/>
      <c r="H146" s="106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1:18" ht="15.75" x14ac:dyDescent="0.25">
      <c r="A147" s="102"/>
      <c r="B147" s="108"/>
      <c r="C147" s="104"/>
      <c r="D147" s="104"/>
      <c r="E147" s="105"/>
      <c r="F147" s="105"/>
      <c r="G147" s="105"/>
      <c r="H147" s="106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1:18" ht="15.75" x14ac:dyDescent="0.25">
      <c r="A148" s="102"/>
      <c r="B148" s="108"/>
      <c r="C148" s="104"/>
      <c r="D148" s="104"/>
      <c r="E148" s="105"/>
      <c r="F148" s="105"/>
      <c r="G148" s="105"/>
      <c r="H148" s="106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1:18" ht="15.75" x14ac:dyDescent="0.25">
      <c r="A149" s="102"/>
      <c r="B149" s="108"/>
      <c r="C149" s="104"/>
      <c r="D149" s="104"/>
      <c r="E149" s="105"/>
      <c r="F149" s="105"/>
      <c r="G149" s="105"/>
      <c r="H149" s="106"/>
      <c r="I149" s="107"/>
      <c r="J149" s="107"/>
      <c r="K149" s="106"/>
      <c r="L149" s="106"/>
      <c r="M149" s="106"/>
      <c r="N149" s="106"/>
      <c r="O149" s="106"/>
      <c r="P149" s="107"/>
      <c r="Q149" s="107"/>
      <c r="R149" s="107"/>
    </row>
    <row r="150" spans="1:18" ht="15.75" x14ac:dyDescent="0.25">
      <c r="A150" s="102"/>
      <c r="B150" s="108"/>
      <c r="C150" s="104"/>
      <c r="D150" s="104"/>
      <c r="E150" s="105"/>
      <c r="F150" s="105"/>
      <c r="G150" s="105"/>
      <c r="H150" s="106"/>
      <c r="I150" s="107"/>
      <c r="J150" s="107"/>
      <c r="K150" s="106"/>
      <c r="L150" s="106"/>
      <c r="M150" s="106"/>
      <c r="N150" s="106"/>
      <c r="O150" s="106"/>
      <c r="P150" s="107"/>
      <c r="Q150" s="107"/>
      <c r="R150" s="107"/>
    </row>
    <row r="151" spans="1:18" ht="15.75" x14ac:dyDescent="0.25">
      <c r="A151" s="102"/>
      <c r="B151" s="108"/>
      <c r="C151" s="104"/>
      <c r="D151" s="104"/>
      <c r="E151" s="105"/>
      <c r="F151" s="105"/>
      <c r="G151" s="105"/>
      <c r="H151" s="106"/>
      <c r="I151" s="107"/>
      <c r="J151" s="107"/>
      <c r="K151" s="106"/>
      <c r="L151" s="106"/>
      <c r="M151" s="106"/>
      <c r="N151" s="106"/>
      <c r="O151" s="106"/>
      <c r="P151" s="107"/>
      <c r="Q151" s="107"/>
      <c r="R151" s="107"/>
    </row>
    <row r="152" spans="1:18" ht="15.75" x14ac:dyDescent="0.25">
      <c r="B152" s="92"/>
      <c r="C152" s="106"/>
      <c r="D152" s="106"/>
      <c r="E152" s="105"/>
      <c r="F152" s="105"/>
      <c r="G152" s="105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1:18" ht="15.75" x14ac:dyDescent="0.25">
      <c r="B153" s="92"/>
      <c r="C153" s="106"/>
      <c r="D153" s="106"/>
      <c r="E153" s="105"/>
      <c r="F153" s="105"/>
      <c r="G153" s="105"/>
      <c r="H153" s="106"/>
      <c r="I153" s="106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1:18" ht="15.75" x14ac:dyDescent="0.25">
      <c r="B154" s="92"/>
      <c r="C154" s="106"/>
      <c r="D154" s="106"/>
      <c r="E154" s="105"/>
      <c r="F154" s="105"/>
      <c r="G154" s="105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1:18" ht="15.75" x14ac:dyDescent="0.25">
      <c r="A155" s="102"/>
      <c r="B155" s="108"/>
      <c r="C155" s="104"/>
      <c r="D155" s="104"/>
      <c r="E155" s="105"/>
      <c r="F155" s="105"/>
      <c r="G155" s="105"/>
      <c r="H155" s="106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1:18" ht="15.75" x14ac:dyDescent="0.25">
      <c r="A156" s="102"/>
      <c r="B156" s="108"/>
      <c r="C156" s="104"/>
      <c r="D156" s="104"/>
      <c r="E156" s="105"/>
      <c r="F156" s="105"/>
      <c r="G156" s="105"/>
      <c r="H156" s="106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1:18" ht="15.75" x14ac:dyDescent="0.25">
      <c r="A157" s="102"/>
      <c r="B157" s="108"/>
      <c r="C157" s="104"/>
      <c r="D157" s="104"/>
      <c r="E157" s="105"/>
      <c r="F157" s="105"/>
      <c r="G157" s="105"/>
      <c r="H157" s="106"/>
      <c r="I157" s="107"/>
      <c r="J157" s="107"/>
      <c r="K157" s="106"/>
      <c r="L157" s="106"/>
      <c r="M157" s="106"/>
      <c r="N157" s="106"/>
      <c r="O157" s="106"/>
      <c r="P157" s="107"/>
      <c r="Q157" s="107"/>
      <c r="R157" s="107"/>
    </row>
    <row r="158" spans="1:18" ht="15.75" x14ac:dyDescent="0.25">
      <c r="B158" s="92"/>
      <c r="C158" s="106"/>
      <c r="D158" s="106"/>
      <c r="E158" s="105"/>
      <c r="F158" s="105"/>
      <c r="G158" s="105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1:18" ht="15.75" x14ac:dyDescent="0.25">
      <c r="A159" s="102"/>
      <c r="B159" s="103"/>
      <c r="C159" s="104"/>
      <c r="D159" s="104"/>
      <c r="E159" s="105"/>
      <c r="F159" s="105"/>
      <c r="G159" s="105"/>
      <c r="H159" s="106"/>
      <c r="I159" s="107"/>
      <c r="J159" s="107"/>
      <c r="K159" s="106"/>
      <c r="L159" s="106"/>
      <c r="M159" s="106"/>
      <c r="N159" s="106"/>
      <c r="O159" s="106"/>
      <c r="P159" s="107"/>
      <c r="Q159" s="107"/>
      <c r="R159" s="107"/>
    </row>
    <row r="160" spans="1:18" ht="15.75" x14ac:dyDescent="0.25">
      <c r="A160" s="102"/>
      <c r="B160" s="108"/>
      <c r="C160" s="104"/>
      <c r="D160" s="104"/>
      <c r="E160" s="105"/>
      <c r="F160" s="105"/>
      <c r="G160" s="105"/>
      <c r="H160" s="106"/>
      <c r="I160" s="107"/>
      <c r="J160" s="107"/>
      <c r="K160" s="106"/>
      <c r="L160" s="106"/>
      <c r="M160" s="106"/>
      <c r="N160" s="106"/>
      <c r="O160" s="106"/>
      <c r="P160" s="107"/>
      <c r="Q160" s="107"/>
      <c r="R160" s="107"/>
    </row>
    <row r="161" spans="1:18" ht="15.75" x14ac:dyDescent="0.25">
      <c r="A161" s="102"/>
      <c r="B161" s="108"/>
      <c r="C161" s="104"/>
      <c r="D161" s="104"/>
      <c r="E161" s="105"/>
      <c r="F161" s="105"/>
      <c r="G161" s="105"/>
      <c r="H161" s="106"/>
      <c r="I161" s="107"/>
      <c r="J161" s="107"/>
      <c r="K161" s="106"/>
      <c r="L161" s="106"/>
      <c r="M161" s="106"/>
      <c r="N161" s="106"/>
      <c r="O161" s="106"/>
      <c r="P161" s="107"/>
      <c r="Q161" s="107"/>
      <c r="R161" s="107"/>
    </row>
    <row r="162" spans="1:18" ht="15.75" x14ac:dyDescent="0.25">
      <c r="A162" s="102"/>
      <c r="B162" s="108"/>
      <c r="C162" s="104"/>
      <c r="D162" s="104"/>
      <c r="E162" s="105"/>
      <c r="F162" s="105"/>
      <c r="G162" s="105"/>
      <c r="H162" s="106"/>
      <c r="I162" s="107"/>
      <c r="J162" s="107"/>
      <c r="K162" s="106"/>
      <c r="L162" s="106"/>
      <c r="M162" s="106"/>
      <c r="N162" s="106"/>
      <c r="O162" s="106"/>
      <c r="P162" s="107"/>
      <c r="Q162" s="107"/>
      <c r="R162" s="107"/>
    </row>
    <row r="163" spans="1:18" ht="15.75" x14ac:dyDescent="0.25">
      <c r="A163" s="102"/>
      <c r="B163" s="108"/>
      <c r="C163" s="104"/>
      <c r="D163" s="104"/>
      <c r="E163" s="105"/>
      <c r="F163" s="105"/>
      <c r="G163" s="105"/>
      <c r="H163" s="106"/>
      <c r="I163" s="107"/>
      <c r="J163" s="107"/>
      <c r="K163" s="106"/>
      <c r="L163" s="106"/>
      <c r="M163" s="106"/>
      <c r="N163" s="106"/>
      <c r="O163" s="106"/>
      <c r="P163" s="107"/>
      <c r="Q163" s="107"/>
      <c r="R163" s="107"/>
    </row>
    <row r="164" spans="1:18" ht="15.75" x14ac:dyDescent="0.25">
      <c r="A164" s="102"/>
      <c r="B164" s="108"/>
      <c r="C164" s="104"/>
      <c r="D164" s="104"/>
      <c r="E164" s="105"/>
      <c r="F164" s="105"/>
      <c r="G164" s="105"/>
      <c r="H164" s="106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1:18" ht="15.75" x14ac:dyDescent="0.25">
      <c r="B165" s="92"/>
      <c r="C165" s="106"/>
      <c r="D165" s="106"/>
      <c r="E165" s="105"/>
      <c r="F165" s="105"/>
      <c r="G165" s="105"/>
      <c r="H165" s="106"/>
      <c r="I165" s="106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1:18" ht="15.75" x14ac:dyDescent="0.25">
      <c r="B166" s="92"/>
      <c r="C166" s="106"/>
      <c r="D166" s="106"/>
      <c r="E166" s="105"/>
      <c r="F166" s="105"/>
      <c r="G166" s="105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1:18" ht="15.75" x14ac:dyDescent="0.25">
      <c r="A167" s="102"/>
      <c r="B167" s="103"/>
      <c r="C167" s="104"/>
      <c r="D167" s="104"/>
      <c r="E167" s="105"/>
      <c r="F167" s="105"/>
      <c r="G167" s="105"/>
      <c r="H167" s="106"/>
      <c r="I167" s="107"/>
      <c r="J167" s="107"/>
      <c r="K167" s="106"/>
      <c r="L167" s="106"/>
      <c r="M167" s="106"/>
      <c r="N167" s="106"/>
      <c r="O167" s="106"/>
      <c r="P167" s="107"/>
      <c r="Q167" s="107"/>
      <c r="R167" s="107"/>
    </row>
    <row r="168" spans="1:18" ht="15.75" x14ac:dyDescent="0.25">
      <c r="A168" s="102"/>
      <c r="B168" s="108"/>
      <c r="C168" s="104"/>
      <c r="D168" s="104"/>
      <c r="E168" s="105"/>
      <c r="F168" s="105"/>
      <c r="G168" s="105"/>
      <c r="H168" s="106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1:18" ht="15.75" x14ac:dyDescent="0.25">
      <c r="A169" s="102"/>
      <c r="B169" s="108"/>
      <c r="C169" s="104"/>
      <c r="D169" s="104"/>
      <c r="E169" s="105"/>
      <c r="F169" s="105"/>
      <c r="G169" s="105"/>
      <c r="H169" s="106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1:18" ht="15.75" x14ac:dyDescent="0.25">
      <c r="A170" s="102"/>
      <c r="B170" s="108"/>
      <c r="C170" s="104"/>
      <c r="D170" s="104"/>
      <c r="E170" s="105"/>
      <c r="F170" s="105"/>
      <c r="G170" s="105"/>
      <c r="H170" s="106"/>
      <c r="I170" s="107"/>
      <c r="J170" s="107"/>
      <c r="K170" s="106"/>
      <c r="L170" s="106"/>
      <c r="M170" s="106"/>
      <c r="N170" s="106"/>
      <c r="O170" s="106"/>
      <c r="P170" s="107"/>
      <c r="Q170" s="107"/>
      <c r="R170" s="107"/>
    </row>
    <row r="171" spans="1:18" ht="15.75" x14ac:dyDescent="0.25">
      <c r="A171" s="102"/>
      <c r="B171" s="108"/>
      <c r="C171" s="104"/>
      <c r="D171" s="104"/>
      <c r="E171" s="105"/>
      <c r="F171" s="105"/>
      <c r="G171" s="105"/>
      <c r="H171" s="106"/>
      <c r="I171" s="107"/>
      <c r="J171" s="107"/>
      <c r="K171" s="106"/>
      <c r="L171" s="106"/>
      <c r="M171" s="106"/>
      <c r="N171" s="106"/>
      <c r="O171" s="106"/>
      <c r="P171" s="107"/>
      <c r="Q171" s="107"/>
      <c r="R171" s="107"/>
    </row>
    <row r="172" spans="1:18" ht="15.75" x14ac:dyDescent="0.25">
      <c r="A172" s="102"/>
      <c r="B172" s="108"/>
      <c r="C172" s="104"/>
      <c r="D172" s="104"/>
      <c r="E172" s="105"/>
      <c r="F172" s="105"/>
      <c r="G172" s="105"/>
      <c r="H172" s="106"/>
      <c r="I172" s="107"/>
      <c r="J172" s="107"/>
      <c r="K172" s="106"/>
      <c r="L172" s="106"/>
      <c r="M172" s="106"/>
      <c r="N172" s="106"/>
      <c r="O172" s="106"/>
      <c r="P172" s="107"/>
      <c r="Q172" s="107"/>
      <c r="R172" s="107"/>
    </row>
    <row r="173" spans="1:18" ht="15.75" x14ac:dyDescent="0.25">
      <c r="A173" s="102"/>
      <c r="B173" s="108"/>
      <c r="C173" s="104"/>
      <c r="D173" s="104"/>
      <c r="E173" s="105"/>
      <c r="F173" s="105"/>
      <c r="G173" s="105"/>
      <c r="H173" s="106"/>
      <c r="I173" s="107"/>
      <c r="J173" s="107"/>
      <c r="K173" s="106"/>
      <c r="L173" s="106"/>
      <c r="M173" s="106"/>
      <c r="N173" s="106"/>
      <c r="O173" s="106"/>
      <c r="P173" s="107"/>
      <c r="Q173" s="107"/>
      <c r="R173" s="107"/>
    </row>
    <row r="174" spans="1:18" ht="15.75" x14ac:dyDescent="0.25">
      <c r="A174" s="102"/>
      <c r="B174" s="108"/>
      <c r="C174" s="104"/>
      <c r="D174" s="104"/>
      <c r="E174" s="105"/>
      <c r="F174" s="105"/>
      <c r="G174" s="105"/>
      <c r="H174" s="106"/>
      <c r="I174" s="107"/>
      <c r="J174" s="107"/>
      <c r="K174" s="106"/>
      <c r="L174" s="106"/>
      <c r="M174" s="106"/>
      <c r="N174" s="106"/>
      <c r="O174" s="106"/>
      <c r="P174" s="107"/>
      <c r="Q174" s="107"/>
      <c r="R174" s="107"/>
    </row>
    <row r="175" spans="1:18" ht="15.75" x14ac:dyDescent="0.25">
      <c r="A175" s="102"/>
      <c r="B175" s="108"/>
      <c r="C175" s="104"/>
      <c r="D175" s="104"/>
      <c r="E175" s="105"/>
      <c r="F175" s="105"/>
      <c r="G175" s="105"/>
      <c r="H175" s="106"/>
      <c r="I175" s="107"/>
      <c r="J175" s="107"/>
      <c r="K175" s="106"/>
      <c r="L175" s="106"/>
      <c r="M175" s="106"/>
      <c r="N175" s="106"/>
      <c r="O175" s="106"/>
      <c r="P175" s="107"/>
      <c r="Q175" s="107"/>
      <c r="R175" s="107"/>
    </row>
    <row r="176" spans="1:18" ht="15.75" x14ac:dyDescent="0.25">
      <c r="A176" s="102"/>
      <c r="B176" s="108"/>
      <c r="C176" s="104"/>
      <c r="D176" s="104"/>
      <c r="E176" s="105"/>
      <c r="F176" s="105"/>
      <c r="G176" s="105"/>
      <c r="H176" s="106"/>
      <c r="I176" s="107"/>
      <c r="J176" s="107"/>
      <c r="K176" s="106"/>
      <c r="L176" s="106"/>
      <c r="M176" s="106"/>
      <c r="N176" s="106"/>
      <c r="O176" s="106"/>
      <c r="P176" s="107"/>
      <c r="Q176" s="107"/>
      <c r="R176" s="107"/>
    </row>
    <row r="177" spans="1:18" ht="15.75" x14ac:dyDescent="0.25">
      <c r="A177" s="102"/>
      <c r="B177" s="103"/>
      <c r="C177" s="104"/>
      <c r="D177" s="104"/>
      <c r="E177" s="105"/>
      <c r="F177" s="105"/>
      <c r="G177" s="105"/>
      <c r="H177" s="106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1:18" ht="15.75" x14ac:dyDescent="0.25">
      <c r="A178" s="102"/>
      <c r="B178" s="103"/>
      <c r="C178" s="104"/>
      <c r="D178" s="104"/>
      <c r="E178" s="105"/>
      <c r="F178" s="105"/>
      <c r="G178" s="105"/>
      <c r="H178" s="106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1:18" ht="15.75" x14ac:dyDescent="0.25">
      <c r="A179" s="102"/>
      <c r="B179" s="103"/>
      <c r="C179" s="104"/>
      <c r="D179" s="104"/>
      <c r="E179" s="105"/>
      <c r="F179" s="105"/>
      <c r="G179" s="105"/>
      <c r="H179" s="106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1:18" ht="15.75" x14ac:dyDescent="0.25">
      <c r="A180" s="102"/>
      <c r="B180" s="103"/>
      <c r="C180" s="104"/>
      <c r="D180" s="104"/>
      <c r="E180" s="105"/>
      <c r="F180" s="105"/>
      <c r="G180" s="105"/>
      <c r="H180" s="106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1:18" ht="15.75" x14ac:dyDescent="0.25">
      <c r="A181" s="102"/>
      <c r="B181" s="103"/>
      <c r="C181" s="104"/>
      <c r="D181" s="104"/>
      <c r="E181" s="105"/>
      <c r="F181" s="105"/>
      <c r="G181" s="105"/>
      <c r="H181" s="106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1:18" ht="15.75" x14ac:dyDescent="0.25">
      <c r="A182" s="102"/>
      <c r="B182" s="103"/>
      <c r="C182" s="104"/>
      <c r="D182" s="104"/>
      <c r="E182" s="105"/>
      <c r="F182" s="105"/>
      <c r="G182" s="105"/>
      <c r="H182" s="106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1:18" ht="15.75" x14ac:dyDescent="0.25">
      <c r="A183" s="102"/>
      <c r="B183" s="103"/>
      <c r="C183" s="104"/>
      <c r="D183" s="104"/>
      <c r="E183" s="105"/>
      <c r="F183" s="105"/>
      <c r="G183" s="105"/>
      <c r="H183" s="106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1:18" ht="15.75" x14ac:dyDescent="0.25">
      <c r="A184" s="102"/>
      <c r="B184" s="103"/>
      <c r="C184" s="104"/>
      <c r="D184" s="104"/>
      <c r="E184" s="105"/>
      <c r="F184" s="105"/>
      <c r="G184" s="105"/>
      <c r="H184" s="106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1:18" ht="15.75" x14ac:dyDescent="0.25">
      <c r="A185" s="102"/>
      <c r="B185" s="103"/>
      <c r="C185" s="104"/>
      <c r="D185" s="104"/>
      <c r="E185" s="105"/>
      <c r="F185" s="105"/>
      <c r="G185" s="105"/>
      <c r="H185" s="106"/>
      <c r="I185" s="107"/>
      <c r="J185" s="107"/>
      <c r="K185" s="106"/>
      <c r="L185" s="106"/>
      <c r="M185" s="106"/>
      <c r="N185" s="106"/>
      <c r="O185" s="106"/>
      <c r="P185" s="107"/>
      <c r="Q185" s="107"/>
      <c r="R185" s="107"/>
    </row>
    <row r="186" spans="1:18" ht="15.75" x14ac:dyDescent="0.25">
      <c r="A186" s="102"/>
      <c r="B186" s="103"/>
      <c r="C186" s="104"/>
      <c r="D186" s="104"/>
      <c r="E186" s="105"/>
      <c r="F186" s="105"/>
      <c r="G186" s="105"/>
      <c r="H186" s="106"/>
      <c r="I186" s="107"/>
      <c r="J186" s="107"/>
      <c r="K186" s="106"/>
      <c r="L186" s="106"/>
      <c r="M186" s="106"/>
      <c r="N186" s="106"/>
      <c r="O186" s="106"/>
      <c r="P186" s="107"/>
      <c r="Q186" s="107"/>
      <c r="R186" s="107"/>
    </row>
    <row r="187" spans="1:18" ht="15.75" x14ac:dyDescent="0.25">
      <c r="A187" s="102"/>
      <c r="B187" s="103"/>
      <c r="C187" s="104"/>
      <c r="D187" s="104"/>
      <c r="E187" s="105"/>
      <c r="F187" s="105"/>
      <c r="G187" s="105"/>
      <c r="H187" s="106"/>
      <c r="I187" s="107"/>
      <c r="J187" s="107"/>
      <c r="K187" s="106"/>
      <c r="L187" s="106"/>
      <c r="M187" s="106"/>
      <c r="N187" s="106"/>
      <c r="O187" s="106"/>
      <c r="P187" s="107"/>
      <c r="Q187" s="107"/>
      <c r="R187" s="107"/>
    </row>
    <row r="188" spans="1:18" ht="15.75" x14ac:dyDescent="0.25">
      <c r="A188" s="102"/>
      <c r="B188" s="103"/>
      <c r="C188" s="104"/>
      <c r="D188" s="104"/>
      <c r="E188" s="105"/>
      <c r="F188" s="105"/>
      <c r="G188" s="105"/>
      <c r="H188" s="106"/>
      <c r="I188" s="107"/>
      <c r="J188" s="107"/>
      <c r="K188" s="106"/>
      <c r="L188" s="106"/>
      <c r="M188" s="106"/>
      <c r="N188" s="106"/>
      <c r="O188" s="106"/>
      <c r="P188" s="107"/>
      <c r="Q188" s="107"/>
      <c r="R188" s="107"/>
    </row>
    <row r="189" spans="1:18" ht="15.75" x14ac:dyDescent="0.25">
      <c r="A189" s="102"/>
      <c r="B189" s="103"/>
      <c r="C189" s="104"/>
      <c r="D189" s="104"/>
      <c r="E189" s="105"/>
      <c r="F189" s="105"/>
      <c r="G189" s="105"/>
      <c r="H189" s="106"/>
      <c r="I189" s="107"/>
      <c r="J189" s="107"/>
      <c r="K189" s="106"/>
      <c r="L189" s="106"/>
      <c r="M189" s="106"/>
      <c r="N189" s="106"/>
      <c r="O189" s="106"/>
      <c r="P189" s="107"/>
      <c r="Q189" s="107"/>
      <c r="R189" s="107"/>
    </row>
  </sheetData>
  <mergeCells count="17">
    <mergeCell ref="A4:Q4"/>
    <mergeCell ref="A5:P5"/>
    <mergeCell ref="A7:Q7"/>
    <mergeCell ref="A8:Q8"/>
    <mergeCell ref="A10:R10"/>
    <mergeCell ref="A11:A13"/>
    <mergeCell ref="B11:B13"/>
    <mergeCell ref="C11:C13"/>
    <mergeCell ref="D11:D13"/>
    <mergeCell ref="G12:K12"/>
    <mergeCell ref="L12:M12"/>
    <mergeCell ref="R12:R13"/>
    <mergeCell ref="E11:E12"/>
    <mergeCell ref="F11:F12"/>
    <mergeCell ref="G11:K11"/>
    <mergeCell ref="L11:M11"/>
    <mergeCell ref="N11:R1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topLeftCell="A10" zoomScale="70" zoomScaleNormal="70" workbookViewId="0">
      <pane xSplit="3" ySplit="13" topLeftCell="D83" activePane="bottomRight" state="frozen"/>
      <selection activeCell="A10" sqref="A10"/>
      <selection pane="topRight" activeCell="D10" sqref="D10"/>
      <selection pane="bottomLeft" activeCell="A23" sqref="A23"/>
      <selection pane="bottomRight" activeCell="R85" sqref="R85"/>
    </sheetView>
  </sheetViews>
  <sheetFormatPr defaultRowHeight="15" x14ac:dyDescent="0.25"/>
  <cols>
    <col min="1" max="1" width="9.140625" style="115"/>
    <col min="2" max="2" width="47.42578125" customWidth="1"/>
    <col min="3" max="3" width="11.28515625" bestFit="1" customWidth="1"/>
    <col min="18" max="21" width="17.42578125" customWidth="1"/>
    <col min="35" max="35" width="11.28515625" customWidth="1"/>
    <col min="46" max="46" width="19" customWidth="1"/>
  </cols>
  <sheetData>
    <row r="1" spans="1:46" s="22" customFormat="1" ht="18.75" x14ac:dyDescent="0.3">
      <c r="A1" s="61"/>
      <c r="AN1" s="2" t="s">
        <v>479</v>
      </c>
    </row>
    <row r="2" spans="1:46" s="22" customFormat="1" ht="18.75" x14ac:dyDescent="0.3">
      <c r="A2" s="61"/>
      <c r="AN2" s="2" t="s">
        <v>480</v>
      </c>
    </row>
    <row r="3" spans="1:46" s="2" customFormat="1" ht="18.75" x14ac:dyDescent="0.3">
      <c r="A3" s="5"/>
      <c r="B3" s="425" t="s">
        <v>121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</row>
    <row r="4" spans="1:46" s="2" customFormat="1" ht="18.75" x14ac:dyDescent="0.3">
      <c r="A4" s="5"/>
      <c r="B4" s="425" t="s">
        <v>254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</row>
    <row r="5" spans="1:46" s="2" customFormat="1" ht="18.75" x14ac:dyDescent="0.3">
      <c r="A5" s="5"/>
      <c r="B5" s="425" t="s">
        <v>586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</row>
    <row r="6" spans="1:46" s="2" customFormat="1" ht="18.75" x14ac:dyDescent="0.3">
      <c r="A6" s="5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46" s="2" customFormat="1" ht="18.75" x14ac:dyDescent="0.3">
      <c r="A7" s="5"/>
      <c r="B7" s="426" t="s">
        <v>546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46" s="2" customFormat="1" ht="18.75" x14ac:dyDescent="0.3">
      <c r="A8" s="5"/>
      <c r="B8" s="427" t="s">
        <v>123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</row>
    <row r="10" spans="1:46" x14ac:dyDescent="0.25">
      <c r="A10" s="428" t="s">
        <v>38</v>
      </c>
      <c r="B10" s="429" t="s">
        <v>39</v>
      </c>
      <c r="C10" s="429" t="s">
        <v>160</v>
      </c>
      <c r="D10" s="422" t="s">
        <v>161</v>
      </c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4"/>
    </row>
    <row r="11" spans="1:46" ht="141" customHeight="1" x14ac:dyDescent="0.25">
      <c r="A11" s="428"/>
      <c r="B11" s="429"/>
      <c r="C11" s="429"/>
      <c r="D11" s="416" t="s">
        <v>162</v>
      </c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8"/>
      <c r="V11" s="416" t="s">
        <v>163</v>
      </c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8"/>
      <c r="AJ11" s="416" t="s">
        <v>164</v>
      </c>
      <c r="AK11" s="417"/>
      <c r="AL11" s="418"/>
      <c r="AM11" s="416" t="s">
        <v>165</v>
      </c>
      <c r="AN11" s="418"/>
      <c r="AO11" s="416" t="s">
        <v>166</v>
      </c>
      <c r="AP11" s="417"/>
      <c r="AQ11" s="418"/>
      <c r="AR11" s="416" t="s">
        <v>167</v>
      </c>
      <c r="AS11" s="418"/>
      <c r="AT11" s="25" t="s">
        <v>168</v>
      </c>
    </row>
    <row r="12" spans="1:46" ht="192.75" customHeight="1" x14ac:dyDescent="0.25">
      <c r="A12" s="428"/>
      <c r="B12" s="429"/>
      <c r="C12" s="429"/>
      <c r="D12" s="416" t="s">
        <v>169</v>
      </c>
      <c r="E12" s="417"/>
      <c r="F12" s="417"/>
      <c r="G12" s="418"/>
      <c r="H12" s="416" t="s">
        <v>170</v>
      </c>
      <c r="I12" s="417"/>
      <c r="J12" s="418"/>
      <c r="K12" s="416" t="s">
        <v>171</v>
      </c>
      <c r="L12" s="417"/>
      <c r="M12" s="417"/>
      <c r="N12" s="418"/>
      <c r="O12" s="416" t="s">
        <v>172</v>
      </c>
      <c r="P12" s="417"/>
      <c r="Q12" s="418"/>
      <c r="R12" s="413" t="s">
        <v>173</v>
      </c>
      <c r="S12" s="413" t="s">
        <v>174</v>
      </c>
      <c r="T12" s="413" t="s">
        <v>175</v>
      </c>
      <c r="U12" s="413" t="s">
        <v>176</v>
      </c>
      <c r="V12" s="416" t="s">
        <v>177</v>
      </c>
      <c r="W12" s="417"/>
      <c r="X12" s="418"/>
      <c r="Y12" s="416" t="s">
        <v>178</v>
      </c>
      <c r="Z12" s="417"/>
      <c r="AA12" s="417"/>
      <c r="AB12" s="418"/>
      <c r="AC12" s="416" t="s">
        <v>179</v>
      </c>
      <c r="AD12" s="417"/>
      <c r="AE12" s="418"/>
      <c r="AF12" s="416" t="s">
        <v>180</v>
      </c>
      <c r="AG12" s="417"/>
      <c r="AH12" s="418"/>
      <c r="AI12" s="413" t="s">
        <v>181</v>
      </c>
      <c r="AJ12" s="413" t="s">
        <v>182</v>
      </c>
      <c r="AK12" s="413" t="s">
        <v>183</v>
      </c>
      <c r="AL12" s="413" t="s">
        <v>184</v>
      </c>
      <c r="AM12" s="413" t="s">
        <v>185</v>
      </c>
      <c r="AN12" s="413" t="s">
        <v>186</v>
      </c>
      <c r="AO12" s="413" t="s">
        <v>187</v>
      </c>
      <c r="AP12" s="413" t="s">
        <v>188</v>
      </c>
      <c r="AQ12" s="413" t="s">
        <v>189</v>
      </c>
      <c r="AR12" s="413" t="s">
        <v>190</v>
      </c>
      <c r="AS12" s="413" t="s">
        <v>191</v>
      </c>
      <c r="AT12" s="413" t="s">
        <v>192</v>
      </c>
    </row>
    <row r="13" spans="1:46" ht="15.75" customHeight="1" x14ac:dyDescent="0.25">
      <c r="A13" s="24"/>
      <c r="B13" s="25"/>
      <c r="C13" s="25"/>
      <c r="D13" s="416" t="s">
        <v>193</v>
      </c>
      <c r="E13" s="417"/>
      <c r="F13" s="417"/>
      <c r="G13" s="418"/>
      <c r="H13" s="416" t="s">
        <v>193</v>
      </c>
      <c r="I13" s="417"/>
      <c r="J13" s="418"/>
      <c r="K13" s="416" t="s">
        <v>193</v>
      </c>
      <c r="L13" s="417"/>
      <c r="M13" s="417"/>
      <c r="N13" s="418"/>
      <c r="O13" s="416" t="s">
        <v>193</v>
      </c>
      <c r="P13" s="417"/>
      <c r="Q13" s="418"/>
      <c r="R13" s="414"/>
      <c r="S13" s="414"/>
      <c r="T13" s="414"/>
      <c r="U13" s="414"/>
      <c r="V13" s="416" t="s">
        <v>193</v>
      </c>
      <c r="W13" s="417"/>
      <c r="X13" s="418"/>
      <c r="Y13" s="416" t="s">
        <v>193</v>
      </c>
      <c r="Z13" s="417"/>
      <c r="AA13" s="417"/>
      <c r="AB13" s="418"/>
      <c r="AC13" s="419" t="s">
        <v>193</v>
      </c>
      <c r="AD13" s="420"/>
      <c r="AE13" s="421"/>
      <c r="AF13" s="419" t="s">
        <v>193</v>
      </c>
      <c r="AG13" s="420"/>
      <c r="AH13" s="421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</row>
    <row r="14" spans="1:46" ht="15.75" x14ac:dyDescent="0.25">
      <c r="A14" s="24"/>
      <c r="B14" s="25"/>
      <c r="C14" s="25"/>
      <c r="D14" s="32">
        <v>110</v>
      </c>
      <c r="E14" s="25">
        <v>6</v>
      </c>
      <c r="F14" s="25" t="s">
        <v>194</v>
      </c>
      <c r="G14" s="25">
        <v>15</v>
      </c>
      <c r="H14" s="25">
        <v>110</v>
      </c>
      <c r="I14" s="24" t="s">
        <v>194</v>
      </c>
      <c r="J14" s="25">
        <v>15</v>
      </c>
      <c r="K14" s="25">
        <v>110</v>
      </c>
      <c r="L14" s="24" t="s">
        <v>194</v>
      </c>
      <c r="M14" s="24" t="s">
        <v>196</v>
      </c>
      <c r="N14" s="25" t="s">
        <v>197</v>
      </c>
      <c r="O14" s="25">
        <v>110</v>
      </c>
      <c r="P14" s="24" t="s">
        <v>196</v>
      </c>
      <c r="Q14" s="25" t="s">
        <v>197</v>
      </c>
      <c r="R14" s="415"/>
      <c r="S14" s="415"/>
      <c r="T14" s="415"/>
      <c r="U14" s="415"/>
      <c r="V14" s="25">
        <v>110</v>
      </c>
      <c r="W14" s="24" t="s">
        <v>195</v>
      </c>
      <c r="X14" s="25">
        <v>15</v>
      </c>
      <c r="Y14" s="25">
        <v>110</v>
      </c>
      <c r="Z14" s="25">
        <v>6</v>
      </c>
      <c r="AA14" s="24" t="s">
        <v>196</v>
      </c>
      <c r="AB14" s="25" t="s">
        <v>197</v>
      </c>
      <c r="AC14" s="25">
        <v>110</v>
      </c>
      <c r="AD14" s="24" t="s">
        <v>194</v>
      </c>
      <c r="AE14" s="25">
        <v>15</v>
      </c>
      <c r="AF14" s="24">
        <v>110</v>
      </c>
      <c r="AG14" s="24" t="s">
        <v>194</v>
      </c>
      <c r="AH14" s="24">
        <v>15</v>
      </c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</row>
    <row r="15" spans="1:46" ht="15.75" x14ac:dyDescent="0.25">
      <c r="A15" s="30">
        <v>1</v>
      </c>
      <c r="B15" s="40">
        <v>2</v>
      </c>
      <c r="C15" s="31">
        <v>3</v>
      </c>
      <c r="D15" s="32" t="s">
        <v>234</v>
      </c>
      <c r="E15" s="32" t="s">
        <v>235</v>
      </c>
      <c r="F15" s="32" t="s">
        <v>233</v>
      </c>
      <c r="G15" s="32" t="s">
        <v>236</v>
      </c>
      <c r="H15" s="32" t="s">
        <v>237</v>
      </c>
      <c r="I15" s="32" t="s">
        <v>238</v>
      </c>
      <c r="J15" s="32" t="s">
        <v>239</v>
      </c>
      <c r="K15" s="32" t="s">
        <v>241</v>
      </c>
      <c r="L15" s="32" t="s">
        <v>242</v>
      </c>
      <c r="M15" s="32" t="s">
        <v>243</v>
      </c>
      <c r="N15" s="32" t="s">
        <v>244</v>
      </c>
      <c r="O15" s="32" t="s">
        <v>245</v>
      </c>
      <c r="P15" s="32" t="s">
        <v>246</v>
      </c>
      <c r="Q15" s="32" t="s">
        <v>247</v>
      </c>
      <c r="R15" s="32" t="s">
        <v>248</v>
      </c>
      <c r="S15" s="32" t="s">
        <v>249</v>
      </c>
      <c r="T15" s="32" t="s">
        <v>250</v>
      </c>
      <c r="U15" s="32" t="s">
        <v>251</v>
      </c>
      <c r="V15" s="32" t="s">
        <v>207</v>
      </c>
      <c r="W15" s="32" t="s">
        <v>208</v>
      </c>
      <c r="X15" s="32" t="s">
        <v>209</v>
      </c>
      <c r="Y15" s="32" t="s">
        <v>210</v>
      </c>
      <c r="Z15" s="32" t="s">
        <v>211</v>
      </c>
      <c r="AA15" s="32" t="s">
        <v>212</v>
      </c>
      <c r="AB15" s="32" t="s">
        <v>213</v>
      </c>
      <c r="AC15" s="32" t="s">
        <v>214</v>
      </c>
      <c r="AD15" s="32" t="s">
        <v>215</v>
      </c>
      <c r="AE15" s="32" t="s">
        <v>216</v>
      </c>
      <c r="AF15" s="32" t="s">
        <v>217</v>
      </c>
      <c r="AG15" s="32" t="s">
        <v>218</v>
      </c>
      <c r="AH15" s="32" t="s">
        <v>219</v>
      </c>
      <c r="AI15" s="32" t="s">
        <v>220</v>
      </c>
      <c r="AJ15" s="32" t="s">
        <v>221</v>
      </c>
      <c r="AK15" s="32" t="s">
        <v>222</v>
      </c>
      <c r="AL15" s="32" t="s">
        <v>223</v>
      </c>
      <c r="AM15" s="32" t="s">
        <v>224</v>
      </c>
      <c r="AN15" s="32" t="s">
        <v>225</v>
      </c>
      <c r="AO15" s="32" t="s">
        <v>226</v>
      </c>
      <c r="AP15" s="32" t="s">
        <v>227</v>
      </c>
      <c r="AQ15" s="32" t="s">
        <v>228</v>
      </c>
      <c r="AR15" s="32" t="s">
        <v>229</v>
      </c>
      <c r="AS15" s="32" t="s">
        <v>230</v>
      </c>
      <c r="AT15" s="32" t="s">
        <v>231</v>
      </c>
    </row>
    <row r="16" spans="1:46" ht="33.75" customHeight="1" x14ac:dyDescent="0.25">
      <c r="A16" s="20" t="s">
        <v>52</v>
      </c>
      <c r="B16" s="21" t="s">
        <v>53</v>
      </c>
      <c r="C16" s="20" t="s">
        <v>113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</row>
    <row r="17" spans="1:46" s="198" customFormat="1" ht="31.5" x14ac:dyDescent="0.25">
      <c r="A17" s="196" t="s">
        <v>54</v>
      </c>
      <c r="B17" s="197" t="s">
        <v>55</v>
      </c>
      <c r="C17" s="196" t="s">
        <v>113</v>
      </c>
      <c r="D17" s="191">
        <v>0</v>
      </c>
      <c r="E17" s="191">
        <v>0</v>
      </c>
      <c r="F17" s="191">
        <f>F48</f>
        <v>0.22172000000000003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f>R48</f>
        <v>1.3393000000000002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0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1">
        <v>0</v>
      </c>
      <c r="AP17" s="191">
        <v>0</v>
      </c>
      <c r="AQ17" s="348">
        <v>0</v>
      </c>
      <c r="AR17" s="191">
        <v>0</v>
      </c>
      <c r="AS17" s="191">
        <v>0</v>
      </c>
      <c r="AT17" s="191">
        <v>0</v>
      </c>
    </row>
    <row r="18" spans="1:46" ht="63" x14ac:dyDescent="0.25">
      <c r="A18" s="20" t="s">
        <v>56</v>
      </c>
      <c r="B18" s="21" t="s">
        <v>57</v>
      </c>
      <c r="C18" s="20" t="s">
        <v>113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</row>
    <row r="19" spans="1:46" ht="31.5" x14ac:dyDescent="0.25">
      <c r="A19" s="20" t="s">
        <v>58</v>
      </c>
      <c r="B19" s="21" t="s">
        <v>59</v>
      </c>
      <c r="C19" s="20" t="s">
        <v>113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0.43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</row>
    <row r="20" spans="1:46" s="195" customFormat="1" ht="31.5" x14ac:dyDescent="0.25">
      <c r="A20" s="262" t="s">
        <v>60</v>
      </c>
      <c r="B20" s="193" t="s">
        <v>61</v>
      </c>
      <c r="C20" s="262" t="s">
        <v>113</v>
      </c>
      <c r="D20" s="189">
        <v>0</v>
      </c>
      <c r="E20" s="189">
        <v>0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89">
        <v>0</v>
      </c>
      <c r="Q20" s="189">
        <v>0</v>
      </c>
      <c r="R20" s="189">
        <v>0</v>
      </c>
      <c r="S20" s="189">
        <v>0</v>
      </c>
      <c r="T20" s="189">
        <v>0</v>
      </c>
      <c r="U20" s="189">
        <v>0</v>
      </c>
      <c r="V20" s="189">
        <v>0</v>
      </c>
      <c r="W20" s="189">
        <v>0</v>
      </c>
      <c r="X20" s="189">
        <v>0</v>
      </c>
      <c r="Y20" s="189">
        <v>0</v>
      </c>
      <c r="Z20" s="189">
        <v>0</v>
      </c>
      <c r="AA20" s="189">
        <v>0</v>
      </c>
      <c r="AB20" s="189">
        <v>0</v>
      </c>
      <c r="AC20" s="189">
        <v>0</v>
      </c>
      <c r="AD20" s="189">
        <v>0</v>
      </c>
      <c r="AE20" s="189">
        <v>0</v>
      </c>
      <c r="AF20" s="189">
        <v>0</v>
      </c>
      <c r="AG20" s="189">
        <v>0</v>
      </c>
      <c r="AH20" s="189">
        <v>0</v>
      </c>
      <c r="AI20" s="189">
        <v>0</v>
      </c>
      <c r="AJ20" s="189">
        <v>0</v>
      </c>
      <c r="AK20" s="189">
        <v>0</v>
      </c>
      <c r="AL20" s="189">
        <v>0</v>
      </c>
      <c r="AM20" s="189">
        <v>0</v>
      </c>
      <c r="AN20" s="189">
        <v>0</v>
      </c>
      <c r="AO20" s="189">
        <v>0</v>
      </c>
      <c r="AP20" s="189">
        <v>0</v>
      </c>
      <c r="AQ20" s="189">
        <v>0</v>
      </c>
      <c r="AR20" s="189">
        <v>0</v>
      </c>
      <c r="AS20" s="189">
        <v>0</v>
      </c>
      <c r="AT20" s="189">
        <v>0</v>
      </c>
    </row>
    <row r="21" spans="1:46" s="349" customFormat="1" ht="15.75" x14ac:dyDescent="0.25">
      <c r="A21" s="263" t="s">
        <v>62</v>
      </c>
      <c r="B21" s="347" t="s">
        <v>63</v>
      </c>
      <c r="C21" s="263" t="s">
        <v>113</v>
      </c>
      <c r="D21" s="273">
        <v>0</v>
      </c>
      <c r="E21" s="273">
        <v>0</v>
      </c>
      <c r="F21" s="273">
        <f>F84</f>
        <v>78.17</v>
      </c>
      <c r="G21" s="257">
        <v>0</v>
      </c>
      <c r="H21" s="257">
        <v>0</v>
      </c>
      <c r="I21" s="257">
        <v>0</v>
      </c>
      <c r="J21" s="257">
        <v>0</v>
      </c>
      <c r="K21" s="257">
        <f>K84</f>
        <v>0.13500000000000001</v>
      </c>
      <c r="L21" s="257">
        <f>L84</f>
        <v>37.948999999999998</v>
      </c>
      <c r="M21" s="257">
        <v>0</v>
      </c>
      <c r="N21" s="257">
        <f>N84</f>
        <v>20.227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0</v>
      </c>
      <c r="U21" s="257">
        <v>0</v>
      </c>
      <c r="V21" s="257">
        <v>0</v>
      </c>
      <c r="W21" s="257">
        <v>0</v>
      </c>
      <c r="X21" s="257">
        <v>0</v>
      </c>
      <c r="Y21" s="257">
        <v>0</v>
      </c>
      <c r="Z21" s="257">
        <v>0</v>
      </c>
      <c r="AA21" s="257">
        <v>0</v>
      </c>
      <c r="AB21" s="257">
        <v>0</v>
      </c>
      <c r="AC21" s="257">
        <v>0</v>
      </c>
      <c r="AD21" s="257">
        <v>0</v>
      </c>
      <c r="AE21" s="257">
        <v>0</v>
      </c>
      <c r="AF21" s="257">
        <v>0</v>
      </c>
      <c r="AG21" s="257">
        <v>0</v>
      </c>
      <c r="AH21" s="257">
        <v>0</v>
      </c>
      <c r="AI21" s="257">
        <v>0</v>
      </c>
      <c r="AJ21" s="257">
        <v>0</v>
      </c>
      <c r="AK21" s="257">
        <v>0</v>
      </c>
      <c r="AL21" s="257">
        <v>0</v>
      </c>
      <c r="AM21" s="257">
        <v>0</v>
      </c>
      <c r="AN21" s="257">
        <v>0</v>
      </c>
      <c r="AO21" s="257">
        <v>0</v>
      </c>
      <c r="AP21" s="257">
        <v>0</v>
      </c>
      <c r="AQ21" s="257">
        <v>0</v>
      </c>
      <c r="AR21" s="257">
        <v>0</v>
      </c>
      <c r="AS21" s="273">
        <v>0</v>
      </c>
      <c r="AT21" s="257">
        <v>0</v>
      </c>
    </row>
    <row r="22" spans="1:46" ht="31.5" x14ac:dyDescent="0.25">
      <c r="A22" s="20" t="s">
        <v>23</v>
      </c>
      <c r="B22" s="21" t="s">
        <v>51</v>
      </c>
      <c r="C22" s="20" t="s">
        <v>113</v>
      </c>
      <c r="D22" s="18">
        <f>SUM(D16:D21)</f>
        <v>0</v>
      </c>
      <c r="E22" s="18">
        <f t="shared" ref="E22" si="0">SUM(E16:E21)</f>
        <v>0</v>
      </c>
      <c r="F22" s="18">
        <f>SUM(F16:F21)</f>
        <v>78.391720000000007</v>
      </c>
      <c r="G22" s="18">
        <f t="shared" ref="G22:U22" si="1">SUM(G16:G21)</f>
        <v>0</v>
      </c>
      <c r="H22" s="18">
        <f t="shared" si="1"/>
        <v>0</v>
      </c>
      <c r="I22" s="18">
        <f t="shared" si="1"/>
        <v>0</v>
      </c>
      <c r="J22" s="18">
        <f t="shared" si="1"/>
        <v>0</v>
      </c>
      <c r="K22" s="18">
        <f t="shared" si="1"/>
        <v>0.13500000000000001</v>
      </c>
      <c r="L22" s="18">
        <f t="shared" si="1"/>
        <v>37.948999999999998</v>
      </c>
      <c r="M22" s="18">
        <f t="shared" si="1"/>
        <v>0</v>
      </c>
      <c r="N22" s="18">
        <f t="shared" si="1"/>
        <v>20.657</v>
      </c>
      <c r="O22" s="18">
        <f t="shared" si="1"/>
        <v>0</v>
      </c>
      <c r="P22" s="18">
        <f t="shared" si="1"/>
        <v>0</v>
      </c>
      <c r="Q22" s="18">
        <f t="shared" si="1"/>
        <v>0</v>
      </c>
      <c r="R22" s="18">
        <f t="shared" si="1"/>
        <v>1.3393000000000002</v>
      </c>
      <c r="S22" s="18">
        <f t="shared" si="1"/>
        <v>0</v>
      </c>
      <c r="T22" s="18">
        <f t="shared" si="1"/>
        <v>0</v>
      </c>
      <c r="U22" s="18">
        <f t="shared" si="1"/>
        <v>0</v>
      </c>
      <c r="V22" s="18">
        <f t="shared" ref="V22" si="2">SUM(V16:V21)</f>
        <v>0</v>
      </c>
      <c r="W22" s="18">
        <f t="shared" ref="W22" si="3">SUM(W16:W21)</f>
        <v>0</v>
      </c>
      <c r="X22" s="18">
        <f t="shared" ref="X22" si="4">SUM(X16:X21)</f>
        <v>0</v>
      </c>
      <c r="Y22" s="18">
        <f t="shared" ref="Y22" si="5">SUM(Y16:Y21)</f>
        <v>0</v>
      </c>
      <c r="Z22" s="18">
        <f t="shared" ref="Z22" si="6">SUM(Z16:Z21)</f>
        <v>0</v>
      </c>
      <c r="AA22" s="18">
        <f t="shared" ref="AA22" si="7">SUM(AA16:AA21)</f>
        <v>0</v>
      </c>
      <c r="AB22" s="18">
        <f t="shared" ref="AB22" si="8">SUM(AB16:AB21)</f>
        <v>0</v>
      </c>
      <c r="AC22" s="18">
        <f t="shared" ref="AC22" si="9">SUM(AC16:AC21)</f>
        <v>0</v>
      </c>
      <c r="AD22" s="18">
        <f t="shared" ref="AD22" si="10">SUM(AD16:AD21)</f>
        <v>0</v>
      </c>
      <c r="AE22" s="18">
        <f t="shared" ref="AE22" si="11">SUM(AE16:AE21)</f>
        <v>0</v>
      </c>
      <c r="AF22" s="18">
        <f t="shared" ref="AF22" si="12">SUM(AF16:AF21)</f>
        <v>0</v>
      </c>
      <c r="AG22" s="18">
        <f t="shared" ref="AG22" si="13">SUM(AG16:AG21)</f>
        <v>0</v>
      </c>
      <c r="AH22" s="18">
        <f t="shared" ref="AH22" si="14">SUM(AH16:AH21)</f>
        <v>0</v>
      </c>
      <c r="AI22" s="18">
        <f t="shared" ref="AI22:AJ22" si="15">SUM(AI16:AI21)</f>
        <v>0</v>
      </c>
      <c r="AJ22" s="18">
        <f t="shared" si="15"/>
        <v>0</v>
      </c>
      <c r="AK22" s="18">
        <f t="shared" ref="AK22" si="16">SUM(AK16:AK21)</f>
        <v>0</v>
      </c>
      <c r="AL22" s="18">
        <f t="shared" ref="AL22" si="17">SUM(AL16:AL21)</f>
        <v>0</v>
      </c>
      <c r="AM22" s="18">
        <f t="shared" ref="AM22" si="18">SUM(AM16:AM21)</f>
        <v>0</v>
      </c>
      <c r="AN22" s="18">
        <f t="shared" ref="AN22" si="19">SUM(AN16:AN21)</f>
        <v>0</v>
      </c>
      <c r="AO22" s="18">
        <f t="shared" ref="AO22" si="20">SUM(AO16:AO21)</f>
        <v>0</v>
      </c>
      <c r="AP22" s="18">
        <f t="shared" ref="AP22" si="21">SUM(AP16:AP21)</f>
        <v>0</v>
      </c>
      <c r="AQ22" s="18">
        <f t="shared" ref="AQ22" si="22">SUM(AQ16:AQ21)</f>
        <v>0</v>
      </c>
      <c r="AR22" s="18">
        <f t="shared" ref="AR22" si="23">SUM(AR16:AR21)</f>
        <v>0</v>
      </c>
      <c r="AS22" s="18">
        <f t="shared" ref="AS22" si="24">SUM(AS16:AS21)</f>
        <v>0</v>
      </c>
      <c r="AT22" s="18">
        <f t="shared" ref="AT22" si="25">SUM(AT16:AT21)</f>
        <v>0</v>
      </c>
    </row>
    <row r="23" spans="1:46" ht="31.5" x14ac:dyDescent="0.25">
      <c r="A23" s="20" t="s">
        <v>0</v>
      </c>
      <c r="B23" s="21" t="s">
        <v>64</v>
      </c>
      <c r="C23" s="20" t="s">
        <v>113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</row>
    <row r="24" spans="1:46" ht="47.25" x14ac:dyDescent="0.25">
      <c r="A24" s="20" t="s">
        <v>1</v>
      </c>
      <c r="B24" s="21" t="s">
        <v>65</v>
      </c>
      <c r="C24" s="20" t="s">
        <v>113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</row>
    <row r="25" spans="1:46" ht="63" x14ac:dyDescent="0.25">
      <c r="A25" s="20" t="s">
        <v>34</v>
      </c>
      <c r="B25" s="21" t="s">
        <v>66</v>
      </c>
      <c r="C25" s="20" t="s">
        <v>113</v>
      </c>
      <c r="D25" s="13" t="s">
        <v>112</v>
      </c>
      <c r="E25" s="13" t="s">
        <v>112</v>
      </c>
      <c r="F25" s="13" t="s">
        <v>112</v>
      </c>
      <c r="G25" s="13" t="s">
        <v>112</v>
      </c>
      <c r="H25" s="13" t="s">
        <v>112</v>
      </c>
      <c r="I25" s="13" t="s">
        <v>112</v>
      </c>
      <c r="J25" s="13" t="s">
        <v>112</v>
      </c>
      <c r="K25" s="13" t="s">
        <v>112</v>
      </c>
      <c r="L25" s="13" t="s">
        <v>112</v>
      </c>
      <c r="M25" s="13" t="s">
        <v>112</v>
      </c>
      <c r="N25" s="13" t="s">
        <v>112</v>
      </c>
      <c r="O25" s="13" t="s">
        <v>112</v>
      </c>
      <c r="P25" s="13" t="s">
        <v>112</v>
      </c>
      <c r="Q25" s="13" t="s">
        <v>112</v>
      </c>
      <c r="R25" s="13" t="s">
        <v>112</v>
      </c>
      <c r="S25" s="13" t="s">
        <v>112</v>
      </c>
      <c r="T25" s="13" t="s">
        <v>112</v>
      </c>
      <c r="U25" s="13" t="s">
        <v>112</v>
      </c>
      <c r="V25" s="13" t="s">
        <v>112</v>
      </c>
      <c r="W25" s="13" t="s">
        <v>112</v>
      </c>
      <c r="X25" s="13" t="s">
        <v>112</v>
      </c>
      <c r="Y25" s="13" t="s">
        <v>112</v>
      </c>
      <c r="Z25" s="13" t="s">
        <v>112</v>
      </c>
      <c r="AA25" s="13" t="s">
        <v>112</v>
      </c>
      <c r="AB25" s="13" t="s">
        <v>112</v>
      </c>
      <c r="AC25" s="13" t="s">
        <v>112</v>
      </c>
      <c r="AD25" s="13" t="s">
        <v>112</v>
      </c>
      <c r="AE25" s="13" t="s">
        <v>112</v>
      </c>
      <c r="AF25" s="13" t="s">
        <v>112</v>
      </c>
      <c r="AG25" s="13" t="s">
        <v>112</v>
      </c>
      <c r="AH25" s="13" t="s">
        <v>112</v>
      </c>
      <c r="AI25" s="13" t="s">
        <v>112</v>
      </c>
      <c r="AJ25" s="13" t="s">
        <v>112</v>
      </c>
      <c r="AK25" s="13" t="s">
        <v>112</v>
      </c>
      <c r="AL25" s="13" t="s">
        <v>112</v>
      </c>
      <c r="AM25" s="13" t="s">
        <v>112</v>
      </c>
      <c r="AN25" s="13" t="s">
        <v>112</v>
      </c>
      <c r="AO25" s="13" t="s">
        <v>112</v>
      </c>
      <c r="AP25" s="13" t="s">
        <v>112</v>
      </c>
      <c r="AQ25" s="13" t="s">
        <v>112</v>
      </c>
      <c r="AR25" s="13" t="s">
        <v>112</v>
      </c>
      <c r="AS25" s="13" t="s">
        <v>112</v>
      </c>
      <c r="AT25" s="13" t="s">
        <v>112</v>
      </c>
    </row>
    <row r="26" spans="1:46" ht="63" x14ac:dyDescent="0.25">
      <c r="A26" s="20" t="s">
        <v>33</v>
      </c>
      <c r="B26" s="21" t="s">
        <v>67</v>
      </c>
      <c r="C26" s="20" t="s">
        <v>113</v>
      </c>
      <c r="D26" s="13" t="s">
        <v>112</v>
      </c>
      <c r="E26" s="13" t="s">
        <v>112</v>
      </c>
      <c r="F26" s="13" t="s">
        <v>112</v>
      </c>
      <c r="G26" s="13" t="s">
        <v>112</v>
      </c>
      <c r="H26" s="13" t="s">
        <v>112</v>
      </c>
      <c r="I26" s="13" t="s">
        <v>112</v>
      </c>
      <c r="J26" s="13" t="s">
        <v>112</v>
      </c>
      <c r="K26" s="13" t="s">
        <v>112</v>
      </c>
      <c r="L26" s="13" t="s">
        <v>112</v>
      </c>
      <c r="M26" s="13" t="s">
        <v>112</v>
      </c>
      <c r="N26" s="13" t="s">
        <v>112</v>
      </c>
      <c r="O26" s="13" t="s">
        <v>112</v>
      </c>
      <c r="P26" s="13" t="s">
        <v>112</v>
      </c>
      <c r="Q26" s="13" t="s">
        <v>112</v>
      </c>
      <c r="R26" s="13" t="s">
        <v>112</v>
      </c>
      <c r="S26" s="13" t="s">
        <v>112</v>
      </c>
      <c r="T26" s="13" t="s">
        <v>112</v>
      </c>
      <c r="U26" s="13" t="s">
        <v>112</v>
      </c>
      <c r="V26" s="13" t="s">
        <v>112</v>
      </c>
      <c r="W26" s="13" t="s">
        <v>112</v>
      </c>
      <c r="X26" s="13" t="s">
        <v>112</v>
      </c>
      <c r="Y26" s="13" t="s">
        <v>112</v>
      </c>
      <c r="Z26" s="13" t="s">
        <v>112</v>
      </c>
      <c r="AA26" s="13" t="s">
        <v>112</v>
      </c>
      <c r="AB26" s="13" t="s">
        <v>112</v>
      </c>
      <c r="AC26" s="13" t="s">
        <v>112</v>
      </c>
      <c r="AD26" s="13" t="s">
        <v>112</v>
      </c>
      <c r="AE26" s="13" t="s">
        <v>112</v>
      </c>
      <c r="AF26" s="13" t="s">
        <v>112</v>
      </c>
      <c r="AG26" s="13" t="s">
        <v>112</v>
      </c>
      <c r="AH26" s="13" t="s">
        <v>112</v>
      </c>
      <c r="AI26" s="13" t="s">
        <v>112</v>
      </c>
      <c r="AJ26" s="13" t="s">
        <v>112</v>
      </c>
      <c r="AK26" s="13" t="s">
        <v>112</v>
      </c>
      <c r="AL26" s="13" t="s">
        <v>112</v>
      </c>
      <c r="AM26" s="13" t="s">
        <v>112</v>
      </c>
      <c r="AN26" s="13" t="s">
        <v>112</v>
      </c>
      <c r="AO26" s="13" t="s">
        <v>112</v>
      </c>
      <c r="AP26" s="13" t="s">
        <v>112</v>
      </c>
      <c r="AQ26" s="13" t="s">
        <v>112</v>
      </c>
      <c r="AR26" s="13" t="s">
        <v>112</v>
      </c>
      <c r="AS26" s="13" t="s">
        <v>112</v>
      </c>
      <c r="AT26" s="13" t="s">
        <v>112</v>
      </c>
    </row>
    <row r="27" spans="1:46" ht="47.25" x14ac:dyDescent="0.25">
      <c r="A27" s="20" t="s">
        <v>28</v>
      </c>
      <c r="B27" s="21" t="s">
        <v>68</v>
      </c>
      <c r="C27" s="20" t="s">
        <v>113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</row>
    <row r="28" spans="1:46" ht="31.5" x14ac:dyDescent="0.25">
      <c r="A28" s="33" t="s">
        <v>2</v>
      </c>
      <c r="B28" s="21" t="s">
        <v>70</v>
      </c>
      <c r="C28" s="6" t="s">
        <v>113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</row>
    <row r="29" spans="1:46" ht="63" x14ac:dyDescent="0.25">
      <c r="A29" s="33" t="s">
        <v>32</v>
      </c>
      <c r="B29" s="21" t="s">
        <v>71</v>
      </c>
      <c r="C29" s="6" t="s">
        <v>113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3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</row>
    <row r="30" spans="1:46" ht="47.25" x14ac:dyDescent="0.25">
      <c r="A30" s="33" t="s">
        <v>69</v>
      </c>
      <c r="B30" s="21" t="s">
        <v>72</v>
      </c>
      <c r="C30" s="6" t="s">
        <v>113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</row>
    <row r="31" spans="1:46" ht="47.25" x14ac:dyDescent="0.25">
      <c r="A31" s="33" t="s">
        <v>3</v>
      </c>
      <c r="B31" s="21" t="s">
        <v>73</v>
      </c>
      <c r="C31" s="6" t="s">
        <v>113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8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</row>
    <row r="32" spans="1:46" ht="47.25" x14ac:dyDescent="0.25">
      <c r="A32" s="33" t="s">
        <v>19</v>
      </c>
      <c r="B32" s="21" t="s">
        <v>73</v>
      </c>
      <c r="C32" s="6" t="s">
        <v>113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3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</row>
    <row r="33" spans="1:46" ht="94.5" x14ac:dyDescent="0.25">
      <c r="A33" s="33" t="s">
        <v>20</v>
      </c>
      <c r="B33" s="21" t="s">
        <v>74</v>
      </c>
      <c r="C33" s="6" t="s">
        <v>113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</row>
    <row r="34" spans="1:46" ht="94.5" x14ac:dyDescent="0.25">
      <c r="A34" s="33" t="s">
        <v>20</v>
      </c>
      <c r="B34" s="21" t="s">
        <v>75</v>
      </c>
      <c r="C34" s="6" t="s">
        <v>113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</row>
    <row r="35" spans="1:46" ht="94.5" x14ac:dyDescent="0.25">
      <c r="A35" s="33" t="s">
        <v>20</v>
      </c>
      <c r="B35" s="21" t="s">
        <v>76</v>
      </c>
      <c r="C35" s="6" t="s">
        <v>113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</row>
    <row r="36" spans="1:46" ht="94.5" x14ac:dyDescent="0.25">
      <c r="A36" s="33" t="s">
        <v>114</v>
      </c>
      <c r="B36" s="21" t="s">
        <v>74</v>
      </c>
      <c r="C36" s="6" t="s">
        <v>113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</row>
    <row r="37" spans="1:46" ht="94.5" x14ac:dyDescent="0.25">
      <c r="A37" s="33" t="s">
        <v>114</v>
      </c>
      <c r="B37" s="21" t="s">
        <v>75</v>
      </c>
      <c r="C37" s="6" t="s">
        <v>113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</row>
    <row r="38" spans="1:46" ht="94.5" x14ac:dyDescent="0.25">
      <c r="A38" s="33" t="s">
        <v>114</v>
      </c>
      <c r="B38" s="21" t="s">
        <v>76</v>
      </c>
      <c r="C38" s="6" t="s">
        <v>113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</row>
    <row r="39" spans="1:46" ht="94.5" x14ac:dyDescent="0.25">
      <c r="A39" s="33" t="s">
        <v>115</v>
      </c>
      <c r="B39" s="21" t="s">
        <v>74</v>
      </c>
      <c r="C39" s="6" t="s">
        <v>113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</row>
    <row r="40" spans="1:46" ht="94.5" x14ac:dyDescent="0.25">
      <c r="A40" s="33" t="s">
        <v>115</v>
      </c>
      <c r="B40" s="21" t="s">
        <v>75</v>
      </c>
      <c r="C40" s="6" t="s">
        <v>113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</row>
    <row r="41" spans="1:46" ht="94.5" x14ac:dyDescent="0.25">
      <c r="A41" s="33" t="s">
        <v>115</v>
      </c>
      <c r="B41" s="21" t="s">
        <v>76</v>
      </c>
      <c r="C41" s="6" t="s">
        <v>113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</row>
    <row r="42" spans="1:46" ht="94.5" x14ac:dyDescent="0.25">
      <c r="A42" s="33" t="s">
        <v>116</v>
      </c>
      <c r="B42" s="21" t="s">
        <v>74</v>
      </c>
      <c r="C42" s="6" t="s">
        <v>113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</row>
    <row r="43" spans="1:46" ht="94.5" x14ac:dyDescent="0.25">
      <c r="A43" s="33" t="s">
        <v>116</v>
      </c>
      <c r="B43" s="21" t="s">
        <v>75</v>
      </c>
      <c r="C43" s="6" t="s">
        <v>113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</row>
    <row r="44" spans="1:46" ht="94.5" x14ac:dyDescent="0.25">
      <c r="A44" s="20" t="s">
        <v>116</v>
      </c>
      <c r="B44" s="21" t="s">
        <v>76</v>
      </c>
      <c r="C44" s="20" t="s">
        <v>113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</row>
    <row r="45" spans="1:46" ht="78.75" x14ac:dyDescent="0.25">
      <c r="A45" s="20" t="s">
        <v>4</v>
      </c>
      <c r="B45" s="21" t="s">
        <v>77</v>
      </c>
      <c r="C45" s="20" t="s">
        <v>113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8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</row>
    <row r="46" spans="1:46" ht="78.75" x14ac:dyDescent="0.25">
      <c r="A46" s="33" t="s">
        <v>31</v>
      </c>
      <c r="B46" s="21" t="s">
        <v>78</v>
      </c>
      <c r="C46" s="6" t="s">
        <v>113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3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</row>
    <row r="47" spans="1:46" ht="78.75" x14ac:dyDescent="0.25">
      <c r="A47" s="33" t="s">
        <v>30</v>
      </c>
      <c r="B47" s="21" t="s">
        <v>79</v>
      </c>
      <c r="C47" s="6" t="s">
        <v>113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</row>
    <row r="48" spans="1:46" ht="31.5" x14ac:dyDescent="0.25">
      <c r="A48" s="20" t="s">
        <v>5</v>
      </c>
      <c r="B48" s="21" t="s">
        <v>80</v>
      </c>
      <c r="C48" s="20" t="s">
        <v>113</v>
      </c>
      <c r="D48" s="13">
        <v>0</v>
      </c>
      <c r="E48" s="13">
        <v>0</v>
      </c>
      <c r="F48" s="13">
        <f>F49+F60</f>
        <v>0.22172000000000003</v>
      </c>
      <c r="G48" s="13">
        <f>G49</f>
        <v>1.1641666599999998</v>
      </c>
      <c r="H48" s="13">
        <v>0</v>
      </c>
      <c r="I48" s="18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>R49</f>
        <v>1.3393000000000002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</row>
    <row r="49" spans="1:46" ht="63" x14ac:dyDescent="0.25">
      <c r="A49" s="33" t="s">
        <v>6</v>
      </c>
      <c r="B49" s="21" t="s">
        <v>81</v>
      </c>
      <c r="C49" s="20" t="s">
        <v>113</v>
      </c>
      <c r="D49" s="13">
        <v>0</v>
      </c>
      <c r="E49" s="13">
        <v>0</v>
      </c>
      <c r="F49" s="13">
        <f>SUM(F50:F59)</f>
        <v>0.22172000000000003</v>
      </c>
      <c r="G49" s="13">
        <f>SUM(G50:G59)</f>
        <v>1.1641666599999998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>SUM(R50:R59)</f>
        <v>1.3393000000000002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</row>
    <row r="50" spans="1:46" s="198" customFormat="1" ht="31.5" x14ac:dyDescent="0.25">
      <c r="A50" s="196" t="s">
        <v>21</v>
      </c>
      <c r="B50" s="197" t="s">
        <v>82</v>
      </c>
      <c r="C50" s="196" t="s">
        <v>113</v>
      </c>
      <c r="D50" s="191">
        <f t="shared" ref="D50" si="26">SUM(D51:D59)</f>
        <v>0</v>
      </c>
      <c r="E50" s="191">
        <f t="shared" ref="E50" si="27">SUM(E51:E59)</f>
        <v>0</v>
      </c>
      <c r="F50" s="191">
        <f t="shared" ref="F50" si="28">SUM(F51:F59)</f>
        <v>0.11086000000000001</v>
      </c>
      <c r="G50" s="191">
        <f t="shared" ref="G50" si="29">SUM(G51:G59)</f>
        <v>0.5820833299999999</v>
      </c>
      <c r="H50" s="191">
        <f t="shared" ref="H50" si="30">SUM(H51:H59)</f>
        <v>0</v>
      </c>
      <c r="I50" s="191">
        <f t="shared" ref="I50" si="31">SUM(I51:I59)</f>
        <v>0</v>
      </c>
      <c r="J50" s="191">
        <f t="shared" ref="J50" si="32">SUM(J51:J59)</f>
        <v>0</v>
      </c>
      <c r="K50" s="191">
        <f t="shared" ref="K50" si="33">SUM(K51:K59)</f>
        <v>0</v>
      </c>
      <c r="L50" s="191">
        <f t="shared" ref="L50" si="34">SUM(L51:L59)</f>
        <v>0</v>
      </c>
      <c r="M50" s="191">
        <f t="shared" ref="M50" si="35">SUM(M51:M59)</f>
        <v>0</v>
      </c>
      <c r="N50" s="191">
        <f t="shared" ref="N50" si="36">SUM(N51:N59)</f>
        <v>0</v>
      </c>
      <c r="O50" s="191">
        <f t="shared" ref="O50" si="37">SUM(O51:O59)</f>
        <v>0</v>
      </c>
      <c r="P50" s="191">
        <f t="shared" ref="P50" si="38">SUM(P51:P59)</f>
        <v>0</v>
      </c>
      <c r="Q50" s="191">
        <f t="shared" ref="Q50" si="39">SUM(Q51:Q59)</f>
        <v>0</v>
      </c>
      <c r="R50" s="191">
        <f>SUM(R51:R59)</f>
        <v>0.66965000000000008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</row>
    <row r="51" spans="1:46" s="198" customFormat="1" ht="31.5" x14ac:dyDescent="0.25">
      <c r="A51" s="268" t="s">
        <v>21</v>
      </c>
      <c r="B51" s="197" t="s">
        <v>545</v>
      </c>
      <c r="C51" s="271" t="s">
        <v>581</v>
      </c>
      <c r="D51" s="270">
        <v>0</v>
      </c>
      <c r="E51" s="191">
        <v>0</v>
      </c>
      <c r="F51" s="270">
        <v>0</v>
      </c>
      <c r="G51" s="270">
        <f>0.7-0.17</f>
        <v>0.52999999999999992</v>
      </c>
      <c r="H51" s="270">
        <v>0</v>
      </c>
      <c r="I51" s="270">
        <v>0</v>
      </c>
      <c r="J51" s="270">
        <v>0</v>
      </c>
      <c r="K51" s="270">
        <v>0</v>
      </c>
      <c r="L51" s="270">
        <v>0</v>
      </c>
      <c r="M51" s="270">
        <v>0</v>
      </c>
      <c r="N51" s="270">
        <v>0</v>
      </c>
      <c r="O51" s="270">
        <v>0</v>
      </c>
      <c r="P51" s="270">
        <v>0</v>
      </c>
      <c r="Q51" s="270">
        <v>0</v>
      </c>
      <c r="R51" s="270">
        <f>0.68-0.16</f>
        <v>0.52</v>
      </c>
      <c r="S51" s="270">
        <v>0</v>
      </c>
      <c r="T51" s="270">
        <v>0</v>
      </c>
      <c r="U51" s="270">
        <v>0</v>
      </c>
      <c r="V51" s="270">
        <v>0</v>
      </c>
      <c r="W51" s="270">
        <v>0</v>
      </c>
      <c r="X51" s="270">
        <v>0</v>
      </c>
      <c r="Y51" s="270">
        <v>0</v>
      </c>
      <c r="Z51" s="270">
        <v>0</v>
      </c>
      <c r="AA51" s="270">
        <v>0</v>
      </c>
      <c r="AB51" s="270">
        <v>0</v>
      </c>
      <c r="AC51" s="270">
        <v>0</v>
      </c>
      <c r="AD51" s="270">
        <v>0</v>
      </c>
      <c r="AE51" s="270">
        <v>0</v>
      </c>
      <c r="AF51" s="270">
        <v>0</v>
      </c>
      <c r="AG51" s="270">
        <v>0</v>
      </c>
      <c r="AH51" s="270">
        <v>0</v>
      </c>
      <c r="AI51" s="270">
        <v>0</v>
      </c>
      <c r="AJ51" s="270">
        <v>0</v>
      </c>
      <c r="AK51" s="270">
        <v>0</v>
      </c>
      <c r="AL51" s="270">
        <v>0</v>
      </c>
      <c r="AM51" s="270">
        <v>0</v>
      </c>
      <c r="AN51" s="270">
        <v>0</v>
      </c>
      <c r="AO51" s="270">
        <v>0</v>
      </c>
      <c r="AP51" s="270">
        <v>0</v>
      </c>
      <c r="AQ51" s="270">
        <v>0</v>
      </c>
      <c r="AR51" s="270">
        <v>0</v>
      </c>
      <c r="AS51" s="270">
        <v>0</v>
      </c>
      <c r="AT51" s="270">
        <v>0</v>
      </c>
    </row>
    <row r="52" spans="1:46" s="198" customFormat="1" ht="31.5" x14ac:dyDescent="0.25">
      <c r="A52" s="331" t="s">
        <v>22</v>
      </c>
      <c r="B52" s="197" t="s">
        <v>580</v>
      </c>
      <c r="C52" s="332" t="s">
        <v>582</v>
      </c>
      <c r="D52" s="270">
        <v>0</v>
      </c>
      <c r="E52" s="191">
        <v>0</v>
      </c>
      <c r="F52" s="270">
        <v>0</v>
      </c>
      <c r="G52" s="270">
        <v>0</v>
      </c>
      <c r="H52" s="270">
        <v>0</v>
      </c>
      <c r="I52" s="270">
        <v>0</v>
      </c>
      <c r="J52" s="270">
        <v>0</v>
      </c>
      <c r="K52" s="270">
        <v>0</v>
      </c>
      <c r="L52" s="270">
        <v>0</v>
      </c>
      <c r="M52" s="270">
        <v>0</v>
      </c>
      <c r="N52" s="270">
        <v>0</v>
      </c>
      <c r="O52" s="270">
        <v>0</v>
      </c>
      <c r="P52" s="270">
        <v>0</v>
      </c>
      <c r="Q52" s="270">
        <v>0</v>
      </c>
      <c r="R52" s="270">
        <v>0</v>
      </c>
      <c r="S52" s="270">
        <v>0</v>
      </c>
      <c r="T52" s="270">
        <v>0</v>
      </c>
      <c r="U52" s="270">
        <v>0</v>
      </c>
      <c r="V52" s="270">
        <v>0</v>
      </c>
      <c r="W52" s="270">
        <v>0</v>
      </c>
      <c r="X52" s="270">
        <v>0</v>
      </c>
      <c r="Y52" s="270">
        <v>0</v>
      </c>
      <c r="Z52" s="270">
        <v>0</v>
      </c>
      <c r="AA52" s="270">
        <v>0</v>
      </c>
      <c r="AB52" s="270">
        <v>0</v>
      </c>
      <c r="AC52" s="270">
        <v>0</v>
      </c>
      <c r="AD52" s="270">
        <v>0</v>
      </c>
      <c r="AE52" s="270">
        <v>0</v>
      </c>
      <c r="AF52" s="270">
        <v>0</v>
      </c>
      <c r="AG52" s="270">
        <v>0</v>
      </c>
      <c r="AH52" s="270">
        <v>0</v>
      </c>
      <c r="AI52" s="270">
        <v>0</v>
      </c>
      <c r="AJ52" s="270">
        <v>0</v>
      </c>
      <c r="AK52" s="270">
        <v>0</v>
      </c>
      <c r="AL52" s="270">
        <v>0</v>
      </c>
      <c r="AM52" s="270">
        <v>0</v>
      </c>
      <c r="AN52" s="270">
        <v>0</v>
      </c>
      <c r="AO52" s="270">
        <v>0</v>
      </c>
      <c r="AP52" s="270">
        <v>0</v>
      </c>
      <c r="AQ52" s="270">
        <v>0</v>
      </c>
      <c r="AR52" s="270">
        <v>0</v>
      </c>
      <c r="AS52" s="270">
        <v>0</v>
      </c>
      <c r="AT52" s="270">
        <v>0</v>
      </c>
    </row>
    <row r="53" spans="1:46" s="198" customFormat="1" ht="31.5" x14ac:dyDescent="0.25">
      <c r="A53" s="326" t="s">
        <v>390</v>
      </c>
      <c r="B53" s="197" t="s">
        <v>584</v>
      </c>
      <c r="C53" s="328" t="s">
        <v>585</v>
      </c>
      <c r="D53" s="270">
        <v>0</v>
      </c>
      <c r="E53" s="191">
        <v>0</v>
      </c>
      <c r="F53" s="270">
        <v>0</v>
      </c>
      <c r="G53" s="270">
        <v>0</v>
      </c>
      <c r="H53" s="270">
        <v>0</v>
      </c>
      <c r="I53" s="270">
        <v>0</v>
      </c>
      <c r="J53" s="270">
        <v>0</v>
      </c>
      <c r="K53" s="270">
        <v>0</v>
      </c>
      <c r="L53" s="270">
        <v>0</v>
      </c>
      <c r="M53" s="270">
        <v>0</v>
      </c>
      <c r="N53" s="270">
        <v>0</v>
      </c>
      <c r="O53" s="270">
        <v>0</v>
      </c>
      <c r="P53" s="270">
        <v>0</v>
      </c>
      <c r="Q53" s="270">
        <v>0</v>
      </c>
      <c r="R53" s="270">
        <v>0</v>
      </c>
      <c r="S53" s="270">
        <v>0</v>
      </c>
      <c r="T53" s="270">
        <v>0</v>
      </c>
      <c r="U53" s="270">
        <v>0</v>
      </c>
      <c r="V53" s="270">
        <v>0</v>
      </c>
      <c r="W53" s="270">
        <v>0</v>
      </c>
      <c r="X53" s="270">
        <v>0</v>
      </c>
      <c r="Y53" s="270">
        <v>0</v>
      </c>
      <c r="Z53" s="270">
        <v>0</v>
      </c>
      <c r="AA53" s="270">
        <v>0</v>
      </c>
      <c r="AB53" s="270">
        <v>0</v>
      </c>
      <c r="AC53" s="270">
        <v>0</v>
      </c>
      <c r="AD53" s="270">
        <v>0</v>
      </c>
      <c r="AE53" s="270">
        <v>0</v>
      </c>
      <c r="AF53" s="270">
        <v>0</v>
      </c>
      <c r="AG53" s="270">
        <v>0</v>
      </c>
      <c r="AH53" s="270">
        <v>0</v>
      </c>
      <c r="AI53" s="270">
        <v>0</v>
      </c>
      <c r="AJ53" s="270">
        <v>0</v>
      </c>
      <c r="AK53" s="270">
        <v>0</v>
      </c>
      <c r="AL53" s="270">
        <v>0</v>
      </c>
      <c r="AM53" s="270">
        <v>0</v>
      </c>
      <c r="AN53" s="270">
        <v>0</v>
      </c>
      <c r="AO53" s="270">
        <v>0</v>
      </c>
      <c r="AP53" s="270">
        <v>0</v>
      </c>
      <c r="AQ53" s="270">
        <v>0</v>
      </c>
      <c r="AR53" s="270">
        <v>0</v>
      </c>
      <c r="AS53" s="270">
        <v>0</v>
      </c>
      <c r="AT53" s="270">
        <v>0</v>
      </c>
    </row>
    <row r="54" spans="1:46" s="198" customFormat="1" ht="31.5" x14ac:dyDescent="0.25">
      <c r="A54" s="335" t="s">
        <v>392</v>
      </c>
      <c r="B54" s="197" t="s">
        <v>589</v>
      </c>
      <c r="C54" s="337" t="s">
        <v>588</v>
      </c>
      <c r="D54" s="270">
        <v>0</v>
      </c>
      <c r="E54" s="191">
        <v>0</v>
      </c>
      <c r="F54" s="339">
        <f>0.27-0.15914</f>
        <v>0.11086000000000001</v>
      </c>
      <c r="G54" s="339">
        <v>0</v>
      </c>
      <c r="H54" s="339">
        <v>0</v>
      </c>
      <c r="I54" s="339">
        <v>0</v>
      </c>
      <c r="J54" s="339">
        <v>0</v>
      </c>
      <c r="K54" s="339">
        <v>0</v>
      </c>
      <c r="L54" s="339">
        <v>0</v>
      </c>
      <c r="M54" s="339">
        <v>0</v>
      </c>
      <c r="N54" s="339">
        <v>0</v>
      </c>
      <c r="O54" s="339">
        <v>0</v>
      </c>
      <c r="P54" s="339">
        <v>0</v>
      </c>
      <c r="Q54" s="339">
        <v>0</v>
      </c>
      <c r="R54" s="339">
        <f>0.248-0.148</f>
        <v>0.1</v>
      </c>
      <c r="S54" s="339">
        <v>0</v>
      </c>
      <c r="T54" s="339">
        <v>0</v>
      </c>
      <c r="U54" s="339">
        <v>0</v>
      </c>
      <c r="V54" s="339">
        <v>0</v>
      </c>
      <c r="W54" s="339">
        <v>0</v>
      </c>
      <c r="X54" s="339">
        <v>0</v>
      </c>
      <c r="Y54" s="339">
        <v>0</v>
      </c>
      <c r="Z54" s="339">
        <v>0</v>
      </c>
      <c r="AA54" s="339">
        <v>0</v>
      </c>
      <c r="AB54" s="339">
        <v>0</v>
      </c>
      <c r="AC54" s="339">
        <v>0</v>
      </c>
      <c r="AD54" s="339">
        <v>0</v>
      </c>
      <c r="AE54" s="339">
        <v>0</v>
      </c>
      <c r="AF54" s="339">
        <v>0</v>
      </c>
      <c r="AG54" s="339">
        <v>0</v>
      </c>
      <c r="AH54" s="339">
        <v>0</v>
      </c>
      <c r="AI54" s="339">
        <v>0</v>
      </c>
      <c r="AJ54" s="339">
        <v>0</v>
      </c>
      <c r="AK54" s="339">
        <v>0</v>
      </c>
      <c r="AL54" s="339">
        <v>0</v>
      </c>
      <c r="AM54" s="339">
        <v>0</v>
      </c>
      <c r="AN54" s="339">
        <v>0</v>
      </c>
      <c r="AO54" s="339">
        <v>0</v>
      </c>
      <c r="AP54" s="339">
        <v>0</v>
      </c>
      <c r="AQ54" s="339">
        <v>0</v>
      </c>
      <c r="AR54" s="339">
        <v>0</v>
      </c>
      <c r="AS54" s="339">
        <v>0</v>
      </c>
      <c r="AT54" s="339">
        <v>0</v>
      </c>
    </row>
    <row r="55" spans="1:46" s="198" customFormat="1" ht="37.5" x14ac:dyDescent="0.25">
      <c r="A55" s="350" t="s">
        <v>394</v>
      </c>
      <c r="B55" s="351" t="s">
        <v>592</v>
      </c>
      <c r="C55" s="352" t="s">
        <v>593</v>
      </c>
      <c r="D55" s="359">
        <v>0</v>
      </c>
      <c r="E55" s="359">
        <v>0</v>
      </c>
      <c r="F55" s="359">
        <v>0</v>
      </c>
      <c r="G55" s="359">
        <v>0</v>
      </c>
      <c r="H55" s="359">
        <v>0</v>
      </c>
      <c r="I55" s="359">
        <v>0</v>
      </c>
      <c r="J55" s="359">
        <v>0</v>
      </c>
      <c r="K55" s="359">
        <v>0</v>
      </c>
      <c r="L55" s="359">
        <v>0</v>
      </c>
      <c r="M55" s="359">
        <v>0</v>
      </c>
      <c r="N55" s="359">
        <v>0</v>
      </c>
      <c r="O55" s="359">
        <v>0</v>
      </c>
      <c r="P55" s="359">
        <v>0</v>
      </c>
      <c r="Q55" s="359">
        <v>0</v>
      </c>
      <c r="R55" s="359">
        <v>0</v>
      </c>
      <c r="S55" s="339">
        <v>0</v>
      </c>
      <c r="T55" s="339">
        <v>0</v>
      </c>
      <c r="U55" s="339">
        <v>0</v>
      </c>
      <c r="V55" s="339">
        <v>0</v>
      </c>
      <c r="W55" s="339">
        <v>0</v>
      </c>
      <c r="X55" s="339">
        <v>0</v>
      </c>
      <c r="Y55" s="339">
        <v>0</v>
      </c>
      <c r="Z55" s="339">
        <v>0</v>
      </c>
      <c r="AA55" s="339">
        <v>0</v>
      </c>
      <c r="AB55" s="339">
        <v>0</v>
      </c>
      <c r="AC55" s="339">
        <v>0</v>
      </c>
      <c r="AD55" s="339">
        <v>0</v>
      </c>
      <c r="AE55" s="339">
        <v>0</v>
      </c>
      <c r="AF55" s="339">
        <v>0</v>
      </c>
      <c r="AG55" s="339">
        <v>0</v>
      </c>
      <c r="AH55" s="339">
        <v>0</v>
      </c>
      <c r="AI55" s="339">
        <v>0</v>
      </c>
      <c r="AJ55" s="339">
        <v>0</v>
      </c>
      <c r="AK55" s="339">
        <v>0</v>
      </c>
      <c r="AL55" s="339">
        <v>0</v>
      </c>
      <c r="AM55" s="339">
        <v>0</v>
      </c>
      <c r="AN55" s="339">
        <v>0</v>
      </c>
      <c r="AO55" s="339">
        <v>0</v>
      </c>
      <c r="AP55" s="339">
        <v>0</v>
      </c>
      <c r="AQ55" s="339">
        <v>0</v>
      </c>
      <c r="AR55" s="339">
        <v>0</v>
      </c>
      <c r="AS55" s="339">
        <v>0</v>
      </c>
      <c r="AT55" s="339">
        <v>0</v>
      </c>
    </row>
    <row r="56" spans="1:46" s="198" customFormat="1" ht="37.5" x14ac:dyDescent="0.25">
      <c r="A56" s="326" t="s">
        <v>396</v>
      </c>
      <c r="B56" s="351" t="s">
        <v>594</v>
      </c>
      <c r="C56" s="352" t="s">
        <v>595</v>
      </c>
      <c r="D56" s="359">
        <v>0</v>
      </c>
      <c r="E56" s="359">
        <v>0</v>
      </c>
      <c r="F56" s="359">
        <v>0</v>
      </c>
      <c r="G56" s="359">
        <v>0</v>
      </c>
      <c r="H56" s="359">
        <v>0</v>
      </c>
      <c r="I56" s="359">
        <v>0</v>
      </c>
      <c r="J56" s="359">
        <v>0</v>
      </c>
      <c r="K56" s="359">
        <v>0</v>
      </c>
      <c r="L56" s="359">
        <v>0</v>
      </c>
      <c r="M56" s="359">
        <v>0</v>
      </c>
      <c r="N56" s="359">
        <v>0</v>
      </c>
      <c r="O56" s="359">
        <v>0</v>
      </c>
      <c r="P56" s="359">
        <v>0</v>
      </c>
      <c r="Q56" s="359">
        <v>0</v>
      </c>
      <c r="R56" s="359">
        <v>0</v>
      </c>
      <c r="S56" s="339">
        <v>0</v>
      </c>
      <c r="T56" s="339">
        <v>0</v>
      </c>
      <c r="U56" s="339">
        <v>0</v>
      </c>
      <c r="V56" s="339">
        <v>0</v>
      </c>
      <c r="W56" s="339">
        <v>0</v>
      </c>
      <c r="X56" s="339">
        <v>0</v>
      </c>
      <c r="Y56" s="339">
        <v>0</v>
      </c>
      <c r="Z56" s="339">
        <v>0</v>
      </c>
      <c r="AA56" s="339">
        <v>0</v>
      </c>
      <c r="AB56" s="339">
        <v>0</v>
      </c>
      <c r="AC56" s="339">
        <v>0</v>
      </c>
      <c r="AD56" s="339">
        <v>0</v>
      </c>
      <c r="AE56" s="339">
        <v>0</v>
      </c>
      <c r="AF56" s="339">
        <v>0</v>
      </c>
      <c r="AG56" s="339">
        <v>0</v>
      </c>
      <c r="AH56" s="339">
        <v>0</v>
      </c>
      <c r="AI56" s="339">
        <v>0</v>
      </c>
      <c r="AJ56" s="339">
        <v>0</v>
      </c>
      <c r="AK56" s="339">
        <v>0</v>
      </c>
      <c r="AL56" s="339">
        <v>0</v>
      </c>
      <c r="AM56" s="339">
        <v>0</v>
      </c>
      <c r="AN56" s="339">
        <v>0</v>
      </c>
      <c r="AO56" s="339">
        <v>0</v>
      </c>
      <c r="AP56" s="339">
        <v>0</v>
      </c>
      <c r="AQ56" s="339">
        <v>0</v>
      </c>
      <c r="AR56" s="339">
        <v>0</v>
      </c>
      <c r="AS56" s="339">
        <v>0</v>
      </c>
      <c r="AT56" s="339">
        <v>0</v>
      </c>
    </row>
    <row r="57" spans="1:46" s="198" customFormat="1" ht="37.5" x14ac:dyDescent="0.25">
      <c r="A57" s="350" t="s">
        <v>397</v>
      </c>
      <c r="B57" s="351" t="s">
        <v>596</v>
      </c>
      <c r="C57" s="352" t="s">
        <v>597</v>
      </c>
      <c r="D57" s="359">
        <v>0</v>
      </c>
      <c r="E57" s="359">
        <v>0</v>
      </c>
      <c r="F57" s="359">
        <v>0</v>
      </c>
      <c r="G57" s="359">
        <v>0</v>
      </c>
      <c r="H57" s="359">
        <v>0</v>
      </c>
      <c r="I57" s="359">
        <v>0</v>
      </c>
      <c r="J57" s="359">
        <v>0</v>
      </c>
      <c r="K57" s="359">
        <v>0</v>
      </c>
      <c r="L57" s="359">
        <v>0</v>
      </c>
      <c r="M57" s="359">
        <v>0</v>
      </c>
      <c r="N57" s="359">
        <v>0</v>
      </c>
      <c r="O57" s="359">
        <v>0</v>
      </c>
      <c r="P57" s="359">
        <v>0</v>
      </c>
      <c r="Q57" s="359">
        <v>0</v>
      </c>
      <c r="R57" s="359">
        <v>0</v>
      </c>
      <c r="S57" s="339">
        <v>0</v>
      </c>
      <c r="T57" s="339">
        <v>0</v>
      </c>
      <c r="U57" s="339">
        <v>0</v>
      </c>
      <c r="V57" s="339">
        <v>0</v>
      </c>
      <c r="W57" s="339">
        <v>0</v>
      </c>
      <c r="X57" s="339">
        <v>0</v>
      </c>
      <c r="Y57" s="339">
        <v>0</v>
      </c>
      <c r="Z57" s="339">
        <v>0</v>
      </c>
      <c r="AA57" s="339">
        <v>0</v>
      </c>
      <c r="AB57" s="339">
        <v>0</v>
      </c>
      <c r="AC57" s="339">
        <v>0</v>
      </c>
      <c r="AD57" s="339">
        <v>0</v>
      </c>
      <c r="AE57" s="339">
        <v>0</v>
      </c>
      <c r="AF57" s="339">
        <v>0</v>
      </c>
      <c r="AG57" s="339">
        <v>0</v>
      </c>
      <c r="AH57" s="339">
        <v>0</v>
      </c>
      <c r="AI57" s="339">
        <v>0</v>
      </c>
      <c r="AJ57" s="339">
        <v>0</v>
      </c>
      <c r="AK57" s="339">
        <v>0</v>
      </c>
      <c r="AL57" s="339">
        <v>0</v>
      </c>
      <c r="AM57" s="339">
        <v>0</v>
      </c>
      <c r="AN57" s="339">
        <v>0</v>
      </c>
      <c r="AO57" s="339">
        <v>0</v>
      </c>
      <c r="AP57" s="339">
        <v>0</v>
      </c>
      <c r="AQ57" s="339">
        <v>0</v>
      </c>
      <c r="AR57" s="339">
        <v>0</v>
      </c>
      <c r="AS57" s="339">
        <v>0</v>
      </c>
      <c r="AT57" s="339">
        <v>0</v>
      </c>
    </row>
    <row r="58" spans="1:46" s="198" customFormat="1" ht="37.5" x14ac:dyDescent="0.25">
      <c r="A58" s="350" t="s">
        <v>598</v>
      </c>
      <c r="B58" s="351" t="s">
        <v>599</v>
      </c>
      <c r="C58" s="352" t="s">
        <v>600</v>
      </c>
      <c r="D58" s="359">
        <v>0</v>
      </c>
      <c r="E58" s="359">
        <v>0</v>
      </c>
      <c r="F58" s="359">
        <v>0</v>
      </c>
      <c r="G58" s="359">
        <v>0</v>
      </c>
      <c r="H58" s="359">
        <v>0</v>
      </c>
      <c r="I58" s="359">
        <v>0</v>
      </c>
      <c r="J58" s="359">
        <v>0</v>
      </c>
      <c r="K58" s="359">
        <v>0</v>
      </c>
      <c r="L58" s="359">
        <v>0</v>
      </c>
      <c r="M58" s="359">
        <v>0</v>
      </c>
      <c r="N58" s="359">
        <v>0</v>
      </c>
      <c r="O58" s="359">
        <v>0</v>
      </c>
      <c r="P58" s="359">
        <v>0</v>
      </c>
      <c r="Q58" s="359">
        <v>0</v>
      </c>
      <c r="R58" s="359">
        <v>0</v>
      </c>
      <c r="S58" s="339">
        <v>0</v>
      </c>
      <c r="T58" s="339">
        <v>0</v>
      </c>
      <c r="U58" s="339">
        <v>0</v>
      </c>
      <c r="V58" s="339">
        <v>0</v>
      </c>
      <c r="W58" s="339">
        <v>0</v>
      </c>
      <c r="X58" s="339">
        <v>0</v>
      </c>
      <c r="Y58" s="339">
        <v>0</v>
      </c>
      <c r="Z58" s="339">
        <v>0</v>
      </c>
      <c r="AA58" s="339">
        <v>0</v>
      </c>
      <c r="AB58" s="339">
        <v>0</v>
      </c>
      <c r="AC58" s="339">
        <v>0</v>
      </c>
      <c r="AD58" s="339">
        <v>0</v>
      </c>
      <c r="AE58" s="339">
        <v>0</v>
      </c>
      <c r="AF58" s="339">
        <v>0</v>
      </c>
      <c r="AG58" s="339">
        <v>0</v>
      </c>
      <c r="AH58" s="339">
        <v>0</v>
      </c>
      <c r="AI58" s="339">
        <v>0</v>
      </c>
      <c r="AJ58" s="339">
        <v>0</v>
      </c>
      <c r="AK58" s="339">
        <v>0</v>
      </c>
      <c r="AL58" s="339">
        <v>0</v>
      </c>
      <c r="AM58" s="339">
        <v>0</v>
      </c>
      <c r="AN58" s="339">
        <v>0</v>
      </c>
      <c r="AO58" s="339">
        <v>0</v>
      </c>
      <c r="AP58" s="339">
        <v>0</v>
      </c>
      <c r="AQ58" s="339">
        <v>0</v>
      </c>
      <c r="AR58" s="339">
        <v>0</v>
      </c>
      <c r="AS58" s="339">
        <v>0</v>
      </c>
      <c r="AT58" s="339">
        <v>0</v>
      </c>
    </row>
    <row r="59" spans="1:46" s="198" customFormat="1" ht="37.5" x14ac:dyDescent="0.25">
      <c r="A59" s="350" t="s">
        <v>601</v>
      </c>
      <c r="B59" s="355" t="s">
        <v>602</v>
      </c>
      <c r="C59" s="356" t="s">
        <v>603</v>
      </c>
      <c r="D59" s="359">
        <v>0</v>
      </c>
      <c r="E59" s="359">
        <v>0</v>
      </c>
      <c r="F59" s="359">
        <v>0</v>
      </c>
      <c r="G59" s="359">
        <f>0.58453125-0.53244792</f>
        <v>5.2083329999999983E-2</v>
      </c>
      <c r="H59" s="359">
        <v>0</v>
      </c>
      <c r="I59" s="359">
        <v>0</v>
      </c>
      <c r="J59" s="359">
        <v>0</v>
      </c>
      <c r="K59" s="359">
        <v>0</v>
      </c>
      <c r="L59" s="359">
        <v>0</v>
      </c>
      <c r="M59" s="359">
        <v>0</v>
      </c>
      <c r="N59" s="359">
        <v>0</v>
      </c>
      <c r="O59" s="359">
        <v>0</v>
      </c>
      <c r="P59" s="359">
        <v>0</v>
      </c>
      <c r="Q59" s="359">
        <v>0</v>
      </c>
      <c r="R59" s="359">
        <f>0.56115-0.5115</f>
        <v>4.9650000000000083E-2</v>
      </c>
      <c r="S59" s="339">
        <v>0</v>
      </c>
      <c r="T59" s="339">
        <v>0</v>
      </c>
      <c r="U59" s="339">
        <v>0</v>
      </c>
      <c r="V59" s="339">
        <v>0</v>
      </c>
      <c r="W59" s="339">
        <v>0</v>
      </c>
      <c r="X59" s="339">
        <v>0</v>
      </c>
      <c r="Y59" s="339">
        <v>0</v>
      </c>
      <c r="Z59" s="339">
        <v>0</v>
      </c>
      <c r="AA59" s="339">
        <v>0</v>
      </c>
      <c r="AB59" s="339">
        <v>0</v>
      </c>
      <c r="AC59" s="339">
        <v>0</v>
      </c>
      <c r="AD59" s="339">
        <v>0</v>
      </c>
      <c r="AE59" s="339">
        <v>0</v>
      </c>
      <c r="AF59" s="339">
        <v>0</v>
      </c>
      <c r="AG59" s="339">
        <v>0</v>
      </c>
      <c r="AH59" s="339">
        <v>0</v>
      </c>
      <c r="AI59" s="339">
        <v>0</v>
      </c>
      <c r="AJ59" s="339">
        <v>0</v>
      </c>
      <c r="AK59" s="339">
        <v>0</v>
      </c>
      <c r="AL59" s="339">
        <v>0</v>
      </c>
      <c r="AM59" s="339">
        <v>0</v>
      </c>
      <c r="AN59" s="339">
        <v>0</v>
      </c>
      <c r="AO59" s="339">
        <v>0</v>
      </c>
      <c r="AP59" s="339">
        <v>0</v>
      </c>
      <c r="AQ59" s="339">
        <v>0</v>
      </c>
      <c r="AR59" s="339">
        <v>0</v>
      </c>
      <c r="AS59" s="339">
        <v>0</v>
      </c>
      <c r="AT59" s="339">
        <v>0</v>
      </c>
    </row>
    <row r="60" spans="1:46" ht="63" x14ac:dyDescent="0.25">
      <c r="A60" s="33" t="s">
        <v>22</v>
      </c>
      <c r="B60" s="21" t="s">
        <v>83</v>
      </c>
      <c r="C60" s="6" t="s">
        <v>113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</row>
    <row r="61" spans="1:46" s="325" customFormat="1" ht="15.75" x14ac:dyDescent="0.25">
      <c r="A61" s="323" t="s">
        <v>22</v>
      </c>
      <c r="B61" s="324" t="s">
        <v>577</v>
      </c>
      <c r="C61" s="321" t="s">
        <v>578</v>
      </c>
      <c r="D61" s="318">
        <v>0</v>
      </c>
      <c r="E61" s="318">
        <v>0</v>
      </c>
      <c r="F61" s="318">
        <v>0</v>
      </c>
      <c r="G61" s="318">
        <v>0</v>
      </c>
      <c r="H61" s="318">
        <v>0</v>
      </c>
      <c r="I61" s="318">
        <v>0</v>
      </c>
      <c r="J61" s="318">
        <v>0</v>
      </c>
      <c r="K61" s="318">
        <v>0</v>
      </c>
      <c r="L61" s="318">
        <v>0</v>
      </c>
      <c r="M61" s="318">
        <v>0</v>
      </c>
      <c r="N61" s="318">
        <v>0</v>
      </c>
      <c r="O61" s="318">
        <v>0</v>
      </c>
      <c r="P61" s="318">
        <v>0</v>
      </c>
      <c r="Q61" s="318">
        <v>0</v>
      </c>
      <c r="R61" s="318">
        <v>0</v>
      </c>
      <c r="S61" s="318">
        <v>0</v>
      </c>
      <c r="T61" s="318">
        <v>0</v>
      </c>
      <c r="U61" s="318">
        <v>0</v>
      </c>
      <c r="V61" s="318">
        <v>0</v>
      </c>
      <c r="W61" s="318">
        <v>0</v>
      </c>
      <c r="X61" s="318">
        <v>0</v>
      </c>
      <c r="Y61" s="318">
        <v>0</v>
      </c>
      <c r="Z61" s="318">
        <v>0</v>
      </c>
      <c r="AA61" s="318">
        <v>0</v>
      </c>
      <c r="AB61" s="318">
        <v>0</v>
      </c>
      <c r="AC61" s="318">
        <v>0</v>
      </c>
      <c r="AD61" s="318">
        <v>0</v>
      </c>
      <c r="AE61" s="318">
        <v>0</v>
      </c>
      <c r="AF61" s="318">
        <v>0</v>
      </c>
      <c r="AG61" s="318">
        <v>0</v>
      </c>
      <c r="AH61" s="318">
        <v>0</v>
      </c>
      <c r="AI61" s="318">
        <v>0</v>
      </c>
      <c r="AJ61" s="318">
        <v>0</v>
      </c>
      <c r="AK61" s="318">
        <v>0</v>
      </c>
      <c r="AL61" s="318">
        <v>0</v>
      </c>
      <c r="AM61" s="318">
        <v>0</v>
      </c>
      <c r="AN61" s="318">
        <v>0</v>
      </c>
      <c r="AO61" s="318">
        <v>0</v>
      </c>
      <c r="AP61" s="318">
        <v>0</v>
      </c>
      <c r="AQ61" s="318">
        <v>0</v>
      </c>
      <c r="AR61" s="318">
        <v>0</v>
      </c>
      <c r="AS61" s="318">
        <v>0</v>
      </c>
      <c r="AT61" s="318">
        <v>0</v>
      </c>
    </row>
    <row r="62" spans="1:46" ht="47.25" x14ac:dyDescent="0.25">
      <c r="A62" s="33" t="s">
        <v>7</v>
      </c>
      <c r="B62" s="21" t="s">
        <v>84</v>
      </c>
      <c r="C62" s="20" t="s">
        <v>113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8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</row>
    <row r="63" spans="1:46" ht="31.5" x14ac:dyDescent="0.25">
      <c r="A63" s="20" t="s">
        <v>27</v>
      </c>
      <c r="B63" s="21" t="s">
        <v>85</v>
      </c>
      <c r="C63" s="20" t="s">
        <v>113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</row>
    <row r="64" spans="1:46" ht="31.5" x14ac:dyDescent="0.25">
      <c r="A64" s="20" t="s">
        <v>35</v>
      </c>
      <c r="B64" s="21" t="s">
        <v>86</v>
      </c>
      <c r="C64" s="20" t="s">
        <v>113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</row>
    <row r="65" spans="1:46" ht="47.25" x14ac:dyDescent="0.25">
      <c r="A65" s="33" t="s">
        <v>8</v>
      </c>
      <c r="B65" s="21" t="s">
        <v>92</v>
      </c>
      <c r="C65" s="20" t="s">
        <v>113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8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6">
        <v>0</v>
      </c>
      <c r="AP65" s="13">
        <v>0</v>
      </c>
      <c r="AQ65" s="16">
        <v>0</v>
      </c>
      <c r="AR65" s="13">
        <v>0</v>
      </c>
      <c r="AS65" s="13">
        <v>0</v>
      </c>
      <c r="AT65" s="13">
        <v>0</v>
      </c>
    </row>
    <row r="66" spans="1:46" ht="31.5" x14ac:dyDescent="0.25">
      <c r="A66" s="20" t="s">
        <v>24</v>
      </c>
      <c r="B66" s="21" t="s">
        <v>93</v>
      </c>
      <c r="C66" s="20" t="s">
        <v>113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3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6">
        <v>0</v>
      </c>
      <c r="AP66" s="18">
        <v>0</v>
      </c>
      <c r="AQ66" s="16">
        <v>0</v>
      </c>
      <c r="AR66" s="18">
        <v>0</v>
      </c>
      <c r="AS66" s="18">
        <v>0</v>
      </c>
      <c r="AT66" s="18">
        <v>0</v>
      </c>
    </row>
    <row r="67" spans="1:46" ht="31.5" x14ac:dyDescent="0.25">
      <c r="A67" s="33" t="s">
        <v>25</v>
      </c>
      <c r="B67" s="21" t="s">
        <v>94</v>
      </c>
      <c r="C67" s="6" t="s">
        <v>113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</row>
    <row r="68" spans="1:46" ht="31.5" x14ac:dyDescent="0.25">
      <c r="A68" s="20" t="s">
        <v>26</v>
      </c>
      <c r="B68" s="21" t="s">
        <v>95</v>
      </c>
      <c r="C68" s="20" t="s">
        <v>113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</row>
    <row r="69" spans="1:46" ht="47.25" x14ac:dyDescent="0.25">
      <c r="A69" s="20" t="s">
        <v>87</v>
      </c>
      <c r="B69" s="21" t="s">
        <v>96</v>
      </c>
      <c r="C69" s="20" t="s">
        <v>113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</row>
    <row r="70" spans="1:46" ht="47.25" x14ac:dyDescent="0.25">
      <c r="A70" s="20" t="s">
        <v>88</v>
      </c>
      <c r="B70" s="21" t="s">
        <v>97</v>
      </c>
      <c r="C70" s="20" t="s">
        <v>113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</row>
    <row r="71" spans="1:46" ht="47.25" x14ac:dyDescent="0.25">
      <c r="A71" s="20" t="s">
        <v>89</v>
      </c>
      <c r="B71" s="21" t="s">
        <v>98</v>
      </c>
      <c r="C71" s="20" t="s">
        <v>113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</row>
    <row r="72" spans="1:46" ht="47.25" x14ac:dyDescent="0.25">
      <c r="A72" s="20" t="s">
        <v>90</v>
      </c>
      <c r="B72" s="21" t="s">
        <v>99</v>
      </c>
      <c r="C72" s="20" t="s">
        <v>113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</row>
    <row r="73" spans="1:46" ht="47.25" x14ac:dyDescent="0.25">
      <c r="A73" s="20" t="s">
        <v>91</v>
      </c>
      <c r="B73" s="21" t="s">
        <v>100</v>
      </c>
      <c r="C73" s="20" t="s">
        <v>113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</row>
    <row r="74" spans="1:46" ht="47.25" x14ac:dyDescent="0.25">
      <c r="A74" s="20" t="s">
        <v>17</v>
      </c>
      <c r="B74" s="21" t="s">
        <v>102</v>
      </c>
      <c r="C74" s="20" t="s">
        <v>113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</row>
    <row r="75" spans="1:46" ht="31.5" x14ac:dyDescent="0.25">
      <c r="A75" s="20" t="s">
        <v>101</v>
      </c>
      <c r="B75" s="21" t="s">
        <v>103</v>
      </c>
      <c r="C75" s="20" t="s">
        <v>113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</row>
    <row r="76" spans="1:46" ht="47.25" x14ac:dyDescent="0.25">
      <c r="A76" s="20" t="s">
        <v>118</v>
      </c>
      <c r="B76" s="21" t="s">
        <v>117</v>
      </c>
      <c r="C76" s="20" t="s">
        <v>113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</row>
    <row r="77" spans="1:46" ht="63" x14ac:dyDescent="0.25">
      <c r="A77" s="33" t="s">
        <v>9</v>
      </c>
      <c r="B77" s="21" t="s">
        <v>104</v>
      </c>
      <c r="C77" s="6" t="s">
        <v>113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</row>
    <row r="78" spans="1:46" ht="63" x14ac:dyDescent="0.25">
      <c r="A78" s="33" t="s">
        <v>10</v>
      </c>
      <c r="B78" s="21" t="s">
        <v>105</v>
      </c>
      <c r="C78" s="6" t="s">
        <v>113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</row>
    <row r="79" spans="1:46" ht="47.25" x14ac:dyDescent="0.25">
      <c r="A79" s="33" t="s">
        <v>11</v>
      </c>
      <c r="B79" s="21" t="s">
        <v>106</v>
      </c>
      <c r="C79" s="6" t="s">
        <v>113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</row>
    <row r="80" spans="1:46" ht="31.5" x14ac:dyDescent="0.25">
      <c r="A80" s="33" t="s">
        <v>36</v>
      </c>
      <c r="B80" s="21" t="s">
        <v>107</v>
      </c>
      <c r="C80" s="6" t="s">
        <v>113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0.43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</row>
    <row r="81" spans="1:46" s="195" customFormat="1" ht="47.25" x14ac:dyDescent="0.25">
      <c r="A81" s="192" t="s">
        <v>29</v>
      </c>
      <c r="B81" s="193" t="s">
        <v>108</v>
      </c>
      <c r="C81" s="183" t="s">
        <v>113</v>
      </c>
      <c r="D81" s="194">
        <v>0</v>
      </c>
      <c r="E81" s="194">
        <v>0</v>
      </c>
      <c r="F81" s="194">
        <v>0</v>
      </c>
      <c r="G81" s="194">
        <v>0</v>
      </c>
      <c r="H81" s="194">
        <v>0</v>
      </c>
      <c r="I81" s="194">
        <v>0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194">
        <v>0</v>
      </c>
      <c r="S81" s="194">
        <v>0</v>
      </c>
      <c r="T81" s="194">
        <v>0</v>
      </c>
      <c r="U81" s="194">
        <v>0</v>
      </c>
      <c r="V81" s="194">
        <v>0</v>
      </c>
      <c r="W81" s="194">
        <v>0</v>
      </c>
      <c r="X81" s="194">
        <v>0</v>
      </c>
      <c r="Y81" s="194">
        <v>0</v>
      </c>
      <c r="Z81" s="194">
        <v>0</v>
      </c>
      <c r="AA81" s="194">
        <v>0</v>
      </c>
      <c r="AB81" s="194">
        <v>0</v>
      </c>
      <c r="AC81" s="194">
        <v>0</v>
      </c>
      <c r="AD81" s="194">
        <v>0</v>
      </c>
      <c r="AE81" s="194">
        <v>0</v>
      </c>
      <c r="AF81" s="194">
        <v>0</v>
      </c>
      <c r="AG81" s="194">
        <v>0</v>
      </c>
      <c r="AH81" s="194">
        <v>0</v>
      </c>
      <c r="AI81" s="194">
        <v>0</v>
      </c>
      <c r="AJ81" s="194">
        <v>0</v>
      </c>
      <c r="AK81" s="194">
        <v>0</v>
      </c>
      <c r="AL81" s="194">
        <v>0</v>
      </c>
      <c r="AM81" s="194">
        <v>0</v>
      </c>
      <c r="AN81" s="194">
        <v>0</v>
      </c>
      <c r="AO81" s="194">
        <v>0</v>
      </c>
      <c r="AP81" s="194">
        <v>0</v>
      </c>
      <c r="AQ81" s="194">
        <v>0</v>
      </c>
      <c r="AR81" s="194">
        <v>0</v>
      </c>
      <c r="AS81" s="194">
        <v>0</v>
      </c>
      <c r="AT81" s="194">
        <v>0</v>
      </c>
    </row>
    <row r="82" spans="1:46" s="195" customFormat="1" ht="37.5" x14ac:dyDescent="0.25">
      <c r="A82" s="216" t="s">
        <v>557</v>
      </c>
      <c r="B82" s="213" t="s">
        <v>558</v>
      </c>
      <c r="C82" s="217" t="s">
        <v>559</v>
      </c>
      <c r="D82" s="346">
        <v>0</v>
      </c>
      <c r="E82" s="346">
        <v>0</v>
      </c>
      <c r="F82" s="346">
        <v>0</v>
      </c>
      <c r="G82" s="346">
        <v>0</v>
      </c>
      <c r="H82" s="346">
        <v>0</v>
      </c>
      <c r="I82" s="346">
        <v>0</v>
      </c>
      <c r="J82" s="346">
        <v>0</v>
      </c>
      <c r="K82" s="346">
        <v>0</v>
      </c>
      <c r="L82" s="346">
        <v>0</v>
      </c>
      <c r="M82" s="346">
        <v>0</v>
      </c>
      <c r="N82" s="346">
        <v>0</v>
      </c>
      <c r="O82" s="346">
        <v>0</v>
      </c>
      <c r="P82" s="346">
        <v>0</v>
      </c>
      <c r="Q82" s="346">
        <v>0</v>
      </c>
      <c r="R82" s="346">
        <v>0</v>
      </c>
      <c r="S82" s="346">
        <v>0</v>
      </c>
      <c r="T82" s="346">
        <v>0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  <c r="AA82" s="346">
        <v>0</v>
      </c>
      <c r="AB82" s="346">
        <v>0</v>
      </c>
      <c r="AC82" s="346">
        <v>0</v>
      </c>
      <c r="AD82" s="346">
        <v>0</v>
      </c>
      <c r="AE82" s="346">
        <v>0</v>
      </c>
      <c r="AF82" s="346">
        <v>0</v>
      </c>
      <c r="AG82" s="346">
        <v>0</v>
      </c>
      <c r="AH82" s="346">
        <v>0</v>
      </c>
      <c r="AI82" s="346">
        <v>0</v>
      </c>
      <c r="AJ82" s="346">
        <v>0</v>
      </c>
      <c r="AK82" s="346">
        <v>0</v>
      </c>
      <c r="AL82" s="346">
        <v>0</v>
      </c>
      <c r="AM82" s="346">
        <v>0</v>
      </c>
      <c r="AN82" s="346">
        <v>0</v>
      </c>
      <c r="AO82" s="346">
        <v>0</v>
      </c>
      <c r="AP82" s="346">
        <v>0</v>
      </c>
      <c r="AQ82" s="346">
        <v>0</v>
      </c>
      <c r="AR82" s="346">
        <v>0</v>
      </c>
      <c r="AS82" s="346">
        <v>0</v>
      </c>
      <c r="AT82" s="346">
        <v>0</v>
      </c>
    </row>
    <row r="83" spans="1:46" s="195" customFormat="1" ht="37.5" x14ac:dyDescent="0.25">
      <c r="A83" s="216" t="s">
        <v>560</v>
      </c>
      <c r="B83" s="213" t="s">
        <v>561</v>
      </c>
      <c r="C83" s="217" t="s">
        <v>562</v>
      </c>
      <c r="D83" s="346">
        <v>0</v>
      </c>
      <c r="E83" s="346">
        <v>0</v>
      </c>
      <c r="F83" s="346">
        <v>0</v>
      </c>
      <c r="G83" s="346">
        <v>0</v>
      </c>
      <c r="H83" s="346">
        <v>0</v>
      </c>
      <c r="I83" s="346">
        <v>0</v>
      </c>
      <c r="J83" s="346">
        <v>0</v>
      </c>
      <c r="K83" s="346">
        <v>0</v>
      </c>
      <c r="L83" s="346">
        <v>0</v>
      </c>
      <c r="M83" s="346">
        <v>0</v>
      </c>
      <c r="N83" s="346">
        <v>0</v>
      </c>
      <c r="O83" s="346">
        <v>0</v>
      </c>
      <c r="P83" s="346">
        <v>0</v>
      </c>
      <c r="Q83" s="346">
        <v>0</v>
      </c>
      <c r="R83" s="346">
        <v>0</v>
      </c>
      <c r="S83" s="346">
        <v>0</v>
      </c>
      <c r="T83" s="346">
        <v>0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  <c r="AA83" s="346">
        <v>0</v>
      </c>
      <c r="AB83" s="346">
        <v>0</v>
      </c>
      <c r="AC83" s="346">
        <v>0</v>
      </c>
      <c r="AD83" s="346">
        <v>0</v>
      </c>
      <c r="AE83" s="346">
        <v>0</v>
      </c>
      <c r="AF83" s="346">
        <v>0</v>
      </c>
      <c r="AG83" s="346">
        <v>0</v>
      </c>
      <c r="AH83" s="346">
        <v>0</v>
      </c>
      <c r="AI83" s="346">
        <v>0</v>
      </c>
      <c r="AJ83" s="346">
        <v>0</v>
      </c>
      <c r="AK83" s="346">
        <v>0</v>
      </c>
      <c r="AL83" s="346">
        <v>0</v>
      </c>
      <c r="AM83" s="346">
        <v>0</v>
      </c>
      <c r="AN83" s="346">
        <v>0</v>
      </c>
      <c r="AO83" s="346">
        <v>0</v>
      </c>
      <c r="AP83" s="346">
        <v>0</v>
      </c>
      <c r="AQ83" s="346">
        <v>0</v>
      </c>
      <c r="AR83" s="346">
        <v>0</v>
      </c>
      <c r="AS83" s="346">
        <v>0</v>
      </c>
      <c r="AT83" s="346">
        <v>0</v>
      </c>
    </row>
    <row r="84" spans="1:46" ht="31.5" x14ac:dyDescent="0.25">
      <c r="A84" s="272" t="s">
        <v>37</v>
      </c>
      <c r="B84" s="347" t="s">
        <v>109</v>
      </c>
      <c r="C84" s="237" t="s">
        <v>113</v>
      </c>
      <c r="D84" s="273">
        <v>0</v>
      </c>
      <c r="E84" s="273">
        <v>0</v>
      </c>
      <c r="F84" s="273">
        <f>F85</f>
        <v>78.17</v>
      </c>
      <c r="G84" s="273">
        <f t="shared" ref="G84:Q84" si="40">G85</f>
        <v>0</v>
      </c>
      <c r="H84" s="273">
        <f t="shared" si="40"/>
        <v>0</v>
      </c>
      <c r="I84" s="273">
        <f t="shared" si="40"/>
        <v>0</v>
      </c>
      <c r="J84" s="273">
        <f t="shared" si="40"/>
        <v>0</v>
      </c>
      <c r="K84" s="273">
        <f t="shared" si="40"/>
        <v>0.13500000000000001</v>
      </c>
      <c r="L84" s="273">
        <f t="shared" si="40"/>
        <v>37.948999999999998</v>
      </c>
      <c r="M84" s="273">
        <f t="shared" si="40"/>
        <v>0</v>
      </c>
      <c r="N84" s="273">
        <f t="shared" si="40"/>
        <v>20.227</v>
      </c>
      <c r="O84" s="273">
        <f t="shared" si="40"/>
        <v>0</v>
      </c>
      <c r="P84" s="273">
        <f t="shared" si="40"/>
        <v>0</v>
      </c>
      <c r="Q84" s="273">
        <f t="shared" si="40"/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</row>
    <row r="85" spans="1:46" ht="93.75" x14ac:dyDescent="0.25">
      <c r="A85" s="224" t="s">
        <v>556</v>
      </c>
      <c r="B85" s="225" t="s">
        <v>604</v>
      </c>
      <c r="C85" s="226" t="s">
        <v>564</v>
      </c>
      <c r="D85" s="273">
        <v>0</v>
      </c>
      <c r="E85" s="273">
        <v>0</v>
      </c>
      <c r="F85" s="273">
        <v>78.17</v>
      </c>
      <c r="G85" s="273">
        <v>0</v>
      </c>
      <c r="H85" s="273">
        <v>0</v>
      </c>
      <c r="I85" s="273">
        <v>0</v>
      </c>
      <c r="J85" s="273">
        <v>0</v>
      </c>
      <c r="K85" s="273">
        <v>0.13500000000000001</v>
      </c>
      <c r="L85" s="273">
        <v>37.948999999999998</v>
      </c>
      <c r="M85" s="273">
        <v>0</v>
      </c>
      <c r="N85" s="273">
        <v>20.227</v>
      </c>
      <c r="O85" s="273">
        <v>0</v>
      </c>
      <c r="P85" s="273">
        <v>0</v>
      </c>
      <c r="Q85" s="273">
        <v>0</v>
      </c>
      <c r="R85" s="273">
        <f>F85*0.96</f>
        <v>75.043199999999999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</row>
  </sheetData>
  <mergeCells count="47">
    <mergeCell ref="AT12:AT14"/>
    <mergeCell ref="Y12:AB12"/>
    <mergeCell ref="A10:A12"/>
    <mergeCell ref="B10:B12"/>
    <mergeCell ref="C10:C12"/>
    <mergeCell ref="AQ12:AQ14"/>
    <mergeCell ref="AR12:AR14"/>
    <mergeCell ref="AS12:AS14"/>
    <mergeCell ref="AO12:AO14"/>
    <mergeCell ref="AP12:AP14"/>
    <mergeCell ref="AF12:AH12"/>
    <mergeCell ref="AF13:AH13"/>
    <mergeCell ref="V11:AI11"/>
    <mergeCell ref="K12:N12"/>
    <mergeCell ref="K13:N13"/>
    <mergeCell ref="O12:Q12"/>
    <mergeCell ref="B3:S3"/>
    <mergeCell ref="B4:S4"/>
    <mergeCell ref="B5:S5"/>
    <mergeCell ref="B7:S7"/>
    <mergeCell ref="B8:S8"/>
    <mergeCell ref="O13:Q13"/>
    <mergeCell ref="D11:U11"/>
    <mergeCell ref="V12:X12"/>
    <mergeCell ref="V13:X13"/>
    <mergeCell ref="U12:U14"/>
    <mergeCell ref="T12:T14"/>
    <mergeCell ref="D12:G12"/>
    <mergeCell ref="H12:J12"/>
    <mergeCell ref="H13:J13"/>
    <mergeCell ref="D13:G13"/>
    <mergeCell ref="R12:R14"/>
    <mergeCell ref="S12:S14"/>
    <mergeCell ref="D10:AT10"/>
    <mergeCell ref="AJ11:AL11"/>
    <mergeCell ref="AM11:AN11"/>
    <mergeCell ref="AO11:AQ11"/>
    <mergeCell ref="AR11:AS11"/>
    <mergeCell ref="AN12:AN14"/>
    <mergeCell ref="Y13:AB13"/>
    <mergeCell ref="AC12:AE12"/>
    <mergeCell ref="AC13:AE13"/>
    <mergeCell ref="AI12:AI14"/>
    <mergeCell ref="AJ12:AJ14"/>
    <mergeCell ref="AK12:AK14"/>
    <mergeCell ref="AL12:AL14"/>
    <mergeCell ref="AM12:AM14"/>
  </mergeCells>
  <phoneticPr fontId="11" type="noConversion"/>
  <conditionalFormatting sqref="AO65:AO66 AQ65:AQ66">
    <cfRule type="cellIs" dxfId="4" priority="8" operator="notEqual">
      <formula>0</formula>
    </cfRule>
  </conditionalFormatting>
  <conditionalFormatting sqref="AO65:AO66">
    <cfRule type="cellIs" dxfId="3" priority="7" operator="greaterThan">
      <formula>0</formula>
    </cfRule>
  </conditionalFormatting>
  <conditionalFormatting sqref="AQ17">
    <cfRule type="cellIs" dxfId="2" priority="3" operator="greaterThan">
      <formula>0</formula>
    </cfRule>
    <cfRule type="cellIs" dxfId="1" priority="4" operator="notEqual">
      <formula>0</formula>
    </cfRule>
  </conditionalFormatting>
  <conditionalFormatting sqref="AQ65:AQ66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Q5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0"/>
  <sheetViews>
    <sheetView topLeftCell="A48" zoomScale="55" zoomScaleNormal="55" workbookViewId="0">
      <selection activeCell="B78" sqref="B78"/>
    </sheetView>
  </sheetViews>
  <sheetFormatPr defaultColWidth="9.140625" defaultRowHeight="15" outlineLevelCol="1" x14ac:dyDescent="0.25"/>
  <cols>
    <col min="1" max="1" width="11.28515625" style="22" customWidth="1"/>
    <col min="2" max="2" width="67.140625" style="22" customWidth="1"/>
    <col min="3" max="3" width="13.85546875" style="22" customWidth="1"/>
    <col min="4" max="8" width="9.140625" style="22" outlineLevel="1"/>
    <col min="9" max="9" width="10.42578125" style="22" customWidth="1" outlineLevel="1"/>
    <col min="10" max="14" width="9.140625" style="22" outlineLevel="1"/>
    <col min="15" max="15" width="10.28515625" style="22" customWidth="1" outlineLevel="1"/>
    <col min="16" max="17" width="9.140625" style="22" outlineLevel="1"/>
    <col min="18" max="18" width="17.42578125" style="22" customWidth="1" outlineLevel="1"/>
    <col min="19" max="19" width="15.140625" style="22" customWidth="1" outlineLevel="1"/>
    <col min="20" max="20" width="27.140625" style="22" customWidth="1" outlineLevel="1"/>
    <col min="21" max="21" width="15.140625" style="22" customWidth="1" outlineLevel="1"/>
    <col min="22" max="23" width="9.7109375" style="22" customWidth="1" outlineLevel="1"/>
    <col min="24" max="24" width="11" style="22" customWidth="1" outlineLevel="1"/>
    <col min="25" max="25" width="9.85546875" style="22" customWidth="1" outlineLevel="1"/>
    <col min="26" max="30" width="9.140625" style="22" outlineLevel="1"/>
    <col min="31" max="31" width="11.140625" style="22" customWidth="1" outlineLevel="1"/>
    <col min="32" max="34" width="9.140625" style="22" outlineLevel="1"/>
    <col min="35" max="35" width="27.28515625" style="22" customWidth="1" outlineLevel="1"/>
    <col min="36" max="38" width="17.7109375" style="22" customWidth="1" outlineLevel="1"/>
    <col min="39" max="40" width="24.140625" style="22" customWidth="1" outlineLevel="1"/>
    <col min="41" max="43" width="29.7109375" style="22" customWidth="1" outlineLevel="1"/>
    <col min="44" max="46" width="30.85546875" style="22" customWidth="1" outlineLevel="1"/>
    <col min="47" max="52" width="9.140625" style="22" outlineLevel="1"/>
    <col min="53" max="53" width="9.5703125" style="22" customWidth="1" outlineLevel="1"/>
    <col min="54" max="66" width="9.140625" style="22" outlineLevel="1"/>
    <col min="67" max="67" width="11.140625" style="22" customWidth="1" outlineLevel="1"/>
    <col min="68" max="68" width="10" style="22" customWidth="1" outlineLevel="1"/>
    <col min="69" max="69" width="10.42578125" style="22" customWidth="1" outlineLevel="1"/>
    <col min="70" max="70" width="10" style="22" customWidth="1" outlineLevel="1"/>
    <col min="71" max="71" width="11.28515625" style="22" customWidth="1" outlineLevel="1"/>
    <col min="72" max="73" width="9.140625" style="22" outlineLevel="1"/>
    <col min="74" max="74" width="10.5703125" style="22" customWidth="1" outlineLevel="1"/>
    <col min="75" max="75" width="9" style="22" customWidth="1" outlineLevel="1"/>
    <col min="76" max="76" width="9.140625" style="22" outlineLevel="1"/>
    <col min="77" max="77" width="13" style="61" customWidth="1" outlineLevel="1"/>
    <col min="78" max="78" width="10.28515625" style="22" customWidth="1" outlineLevel="1"/>
    <col min="79" max="79" width="13.28515625" style="61" customWidth="1" outlineLevel="1"/>
    <col min="80" max="81" width="9.140625" style="22" outlineLevel="1"/>
    <col min="82" max="82" width="10" style="22" customWidth="1" outlineLevel="1"/>
    <col min="83" max="83" width="9.5703125" style="22" customWidth="1" outlineLevel="1"/>
    <col min="84" max="84" width="9.140625" style="22" outlineLevel="1"/>
    <col min="85" max="85" width="10.5703125" style="22" customWidth="1" outlineLevel="1"/>
    <col min="86" max="86" width="9.140625" style="22" outlineLevel="1"/>
    <col min="87" max="87" width="12.140625" style="22" customWidth="1" outlineLevel="1"/>
    <col min="88" max="88" width="9.140625" style="22" outlineLevel="1"/>
    <col min="89" max="89" width="14" style="22" customWidth="1" outlineLevel="1"/>
    <col min="90" max="90" width="12.7109375" style="22" customWidth="1"/>
    <col min="91" max="91" width="30.7109375" style="22" customWidth="1"/>
    <col min="92" max="16384" width="9.140625" style="22"/>
  </cols>
  <sheetData>
    <row r="1" spans="1:46" s="27" customFormat="1" ht="22.5" x14ac:dyDescent="0.2">
      <c r="AR1" s="4" t="s">
        <v>486</v>
      </c>
    </row>
    <row r="2" spans="1:46" s="27" customFormat="1" ht="22.5" x14ac:dyDescent="0.3">
      <c r="J2" s="117"/>
      <c r="K2" s="433"/>
      <c r="L2" s="433"/>
      <c r="M2" s="433"/>
      <c r="N2" s="433"/>
      <c r="O2" s="117"/>
      <c r="AR2" s="3" t="s">
        <v>120</v>
      </c>
    </row>
    <row r="3" spans="1:46" s="27" customFormat="1" ht="18.75" x14ac:dyDescent="0.3">
      <c r="AR3" s="3"/>
    </row>
    <row r="4" spans="1:46" s="27" customFormat="1" ht="18.75" x14ac:dyDescent="0.2">
      <c r="A4" s="434" t="s">
        <v>121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</row>
    <row r="5" spans="1:46" s="27" customFormat="1" ht="18.75" x14ac:dyDescent="0.2">
      <c r="A5" s="434" t="s">
        <v>254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</row>
    <row r="6" spans="1:46" s="27" customFormat="1" ht="18.75" x14ac:dyDescent="0.3">
      <c r="A6" s="435" t="s">
        <v>574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  <c r="AP6" s="435"/>
      <c r="AQ6" s="435"/>
      <c r="AR6" s="435"/>
    </row>
    <row r="7" spans="1:46" s="27" customFormat="1" ht="15.75" customHeight="1" x14ac:dyDescent="0.2"/>
    <row r="8" spans="1:46" s="27" customFormat="1" ht="21.75" customHeight="1" x14ac:dyDescent="0.2">
      <c r="A8" s="402" t="s">
        <v>546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</row>
    <row r="9" spans="1:46" s="27" customFormat="1" ht="15.75" customHeight="1" x14ac:dyDescent="0.2">
      <c r="A9" s="404" t="s">
        <v>123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04"/>
      <c r="AO9" s="404"/>
      <c r="AP9" s="404"/>
      <c r="AQ9" s="404"/>
      <c r="AR9" s="404"/>
    </row>
    <row r="11" spans="1:46" s="26" customFormat="1" ht="15.75" customHeight="1" x14ac:dyDescent="0.25">
      <c r="A11" s="428" t="s">
        <v>38</v>
      </c>
      <c r="B11" s="429" t="s">
        <v>39</v>
      </c>
      <c r="C11" s="429" t="s">
        <v>160</v>
      </c>
      <c r="D11" s="416" t="s">
        <v>161</v>
      </c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8"/>
    </row>
    <row r="12" spans="1:46" s="27" customFormat="1" ht="70.5" customHeight="1" x14ac:dyDescent="0.2">
      <c r="A12" s="428"/>
      <c r="B12" s="429"/>
      <c r="C12" s="429"/>
      <c r="D12" s="416" t="s">
        <v>162</v>
      </c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8"/>
      <c r="V12" s="416" t="s">
        <v>163</v>
      </c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8"/>
      <c r="AJ12" s="416" t="s">
        <v>164</v>
      </c>
      <c r="AK12" s="417"/>
      <c r="AL12" s="418"/>
      <c r="AM12" s="416" t="s">
        <v>165</v>
      </c>
      <c r="AN12" s="418"/>
      <c r="AO12" s="416" t="s">
        <v>166</v>
      </c>
      <c r="AP12" s="417"/>
      <c r="AQ12" s="418"/>
      <c r="AR12" s="416" t="s">
        <v>167</v>
      </c>
      <c r="AS12" s="418"/>
      <c r="AT12" s="25" t="s">
        <v>168</v>
      </c>
    </row>
    <row r="13" spans="1:46" s="27" customFormat="1" ht="205.5" customHeight="1" x14ac:dyDescent="0.2">
      <c r="A13" s="428"/>
      <c r="B13" s="429"/>
      <c r="C13" s="429"/>
      <c r="D13" s="416" t="s">
        <v>169</v>
      </c>
      <c r="E13" s="417"/>
      <c r="F13" s="417"/>
      <c r="G13" s="418"/>
      <c r="H13" s="416" t="s">
        <v>170</v>
      </c>
      <c r="I13" s="417"/>
      <c r="J13" s="418"/>
      <c r="K13" s="416" t="s">
        <v>171</v>
      </c>
      <c r="L13" s="417"/>
      <c r="M13" s="417"/>
      <c r="N13" s="418"/>
      <c r="O13" s="416" t="s">
        <v>172</v>
      </c>
      <c r="P13" s="417"/>
      <c r="Q13" s="418"/>
      <c r="R13" s="430" t="s">
        <v>173</v>
      </c>
      <c r="S13" s="430" t="s">
        <v>174</v>
      </c>
      <c r="T13" s="413" t="s">
        <v>175</v>
      </c>
      <c r="U13" s="430" t="s">
        <v>176</v>
      </c>
      <c r="V13" s="416" t="s">
        <v>177</v>
      </c>
      <c r="W13" s="417"/>
      <c r="X13" s="418"/>
      <c r="Y13" s="416" t="s">
        <v>178</v>
      </c>
      <c r="Z13" s="417"/>
      <c r="AA13" s="417"/>
      <c r="AB13" s="418"/>
      <c r="AC13" s="416" t="s">
        <v>179</v>
      </c>
      <c r="AD13" s="417"/>
      <c r="AE13" s="418"/>
      <c r="AF13" s="416" t="s">
        <v>180</v>
      </c>
      <c r="AG13" s="417"/>
      <c r="AH13" s="418"/>
      <c r="AI13" s="413" t="s">
        <v>181</v>
      </c>
      <c r="AJ13" s="413" t="s">
        <v>182</v>
      </c>
      <c r="AK13" s="413" t="s">
        <v>183</v>
      </c>
      <c r="AL13" s="413" t="s">
        <v>184</v>
      </c>
      <c r="AM13" s="413" t="s">
        <v>481</v>
      </c>
      <c r="AN13" s="413" t="s">
        <v>482</v>
      </c>
      <c r="AO13" s="413" t="s">
        <v>187</v>
      </c>
      <c r="AP13" s="413" t="s">
        <v>188</v>
      </c>
      <c r="AQ13" s="413" t="s">
        <v>189</v>
      </c>
      <c r="AR13" s="413" t="s">
        <v>190</v>
      </c>
      <c r="AS13" s="413" t="s">
        <v>191</v>
      </c>
      <c r="AT13" s="413" t="s">
        <v>192</v>
      </c>
    </row>
    <row r="14" spans="1:46" s="23" customFormat="1" ht="15.75" customHeight="1" x14ac:dyDescent="0.25">
      <c r="A14" s="24"/>
      <c r="B14" s="25"/>
      <c r="C14" s="25"/>
      <c r="D14" s="419" t="s">
        <v>193</v>
      </c>
      <c r="E14" s="420"/>
      <c r="F14" s="420"/>
      <c r="G14" s="421"/>
      <c r="H14" s="419" t="s">
        <v>193</v>
      </c>
      <c r="I14" s="420"/>
      <c r="J14" s="421"/>
      <c r="K14" s="419" t="s">
        <v>193</v>
      </c>
      <c r="L14" s="420"/>
      <c r="M14" s="420"/>
      <c r="N14" s="421"/>
      <c r="O14" s="419" t="s">
        <v>193</v>
      </c>
      <c r="P14" s="420"/>
      <c r="Q14" s="421"/>
      <c r="R14" s="431"/>
      <c r="S14" s="431"/>
      <c r="T14" s="414"/>
      <c r="U14" s="431"/>
      <c r="V14" s="419" t="s">
        <v>193</v>
      </c>
      <c r="W14" s="420"/>
      <c r="X14" s="421"/>
      <c r="Y14" s="419" t="s">
        <v>193</v>
      </c>
      <c r="Z14" s="420"/>
      <c r="AA14" s="420"/>
      <c r="AB14" s="421"/>
      <c r="AC14" s="419" t="s">
        <v>485</v>
      </c>
      <c r="AD14" s="420"/>
      <c r="AE14" s="421"/>
      <c r="AF14" s="419" t="s">
        <v>193</v>
      </c>
      <c r="AG14" s="420"/>
      <c r="AH14" s="421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</row>
    <row r="15" spans="1:46" s="23" customFormat="1" ht="15.75" x14ac:dyDescent="0.25">
      <c r="A15" s="24"/>
      <c r="B15" s="25"/>
      <c r="C15" s="25"/>
      <c r="D15" s="25">
        <v>110</v>
      </c>
      <c r="E15" s="25">
        <v>6</v>
      </c>
      <c r="F15" s="24" t="s">
        <v>194</v>
      </c>
      <c r="G15" s="25">
        <v>15</v>
      </c>
      <c r="H15" s="25">
        <v>110</v>
      </c>
      <c r="I15" s="24" t="s">
        <v>194</v>
      </c>
      <c r="J15" s="25">
        <v>15</v>
      </c>
      <c r="K15" s="25">
        <v>110</v>
      </c>
      <c r="L15" s="24" t="s">
        <v>195</v>
      </c>
      <c r="M15" s="24" t="s">
        <v>196</v>
      </c>
      <c r="N15" s="25" t="s">
        <v>197</v>
      </c>
      <c r="O15" s="25">
        <v>110</v>
      </c>
      <c r="P15" s="24" t="s">
        <v>196</v>
      </c>
      <c r="Q15" s="25" t="s">
        <v>197</v>
      </c>
      <c r="R15" s="432"/>
      <c r="S15" s="432"/>
      <c r="T15" s="415"/>
      <c r="U15" s="432"/>
      <c r="V15" s="25">
        <v>110</v>
      </c>
      <c r="W15" s="24" t="s">
        <v>194</v>
      </c>
      <c r="X15" s="25">
        <v>15</v>
      </c>
      <c r="Y15" s="25">
        <v>110</v>
      </c>
      <c r="Z15" s="25">
        <v>10</v>
      </c>
      <c r="AA15" s="24" t="s">
        <v>196</v>
      </c>
      <c r="AB15" s="25" t="s">
        <v>197</v>
      </c>
      <c r="AC15" s="25">
        <v>110</v>
      </c>
      <c r="AD15" s="24" t="s">
        <v>194</v>
      </c>
      <c r="AE15" s="25">
        <v>15</v>
      </c>
      <c r="AF15" s="25">
        <v>110</v>
      </c>
      <c r="AG15" s="24" t="s">
        <v>194</v>
      </c>
      <c r="AH15" s="25">
        <v>15</v>
      </c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</row>
    <row r="16" spans="1:46" s="23" customFormat="1" ht="15" customHeight="1" x14ac:dyDescent="0.25">
      <c r="A16" s="30">
        <v>1</v>
      </c>
      <c r="B16" s="40">
        <v>2</v>
      </c>
      <c r="C16" s="31">
        <v>3</v>
      </c>
      <c r="D16" s="32" t="s">
        <v>234</v>
      </c>
      <c r="E16" s="32" t="s">
        <v>235</v>
      </c>
      <c r="F16" s="32" t="s">
        <v>233</v>
      </c>
      <c r="G16" s="32" t="s">
        <v>236</v>
      </c>
      <c r="H16" s="32" t="s">
        <v>237</v>
      </c>
      <c r="I16" s="32" t="s">
        <v>238</v>
      </c>
      <c r="J16" s="32" t="s">
        <v>239</v>
      </c>
      <c r="K16" s="32" t="s">
        <v>241</v>
      </c>
      <c r="L16" s="32" t="s">
        <v>242</v>
      </c>
      <c r="M16" s="32" t="s">
        <v>243</v>
      </c>
      <c r="N16" s="32" t="s">
        <v>244</v>
      </c>
      <c r="O16" s="32" t="s">
        <v>245</v>
      </c>
      <c r="P16" s="32" t="s">
        <v>246</v>
      </c>
      <c r="Q16" s="32" t="s">
        <v>247</v>
      </c>
      <c r="R16" s="32" t="s">
        <v>248</v>
      </c>
      <c r="S16" s="32" t="s">
        <v>249</v>
      </c>
      <c r="T16" s="32" t="s">
        <v>250</v>
      </c>
      <c r="U16" s="32" t="s">
        <v>251</v>
      </c>
      <c r="V16" s="32" t="s">
        <v>207</v>
      </c>
      <c r="W16" s="32" t="s">
        <v>208</v>
      </c>
      <c r="X16" s="32" t="s">
        <v>209</v>
      </c>
      <c r="Y16" s="32" t="s">
        <v>210</v>
      </c>
      <c r="Z16" s="32" t="s">
        <v>211</v>
      </c>
      <c r="AA16" s="32" t="s">
        <v>212</v>
      </c>
      <c r="AB16" s="32" t="s">
        <v>213</v>
      </c>
      <c r="AC16" s="32" t="s">
        <v>214</v>
      </c>
      <c r="AD16" s="32" t="s">
        <v>215</v>
      </c>
      <c r="AE16" s="32" t="s">
        <v>216</v>
      </c>
      <c r="AF16" s="32" t="s">
        <v>217</v>
      </c>
      <c r="AG16" s="32" t="s">
        <v>218</v>
      </c>
      <c r="AH16" s="32" t="s">
        <v>219</v>
      </c>
      <c r="AI16" s="32" t="s">
        <v>220</v>
      </c>
      <c r="AJ16" s="32" t="s">
        <v>221</v>
      </c>
      <c r="AK16" s="32" t="s">
        <v>222</v>
      </c>
      <c r="AL16" s="32" t="s">
        <v>223</v>
      </c>
      <c r="AM16" s="32" t="s">
        <v>224</v>
      </c>
      <c r="AN16" s="32" t="s">
        <v>225</v>
      </c>
      <c r="AO16" s="116" t="s">
        <v>226</v>
      </c>
      <c r="AP16" s="116" t="s">
        <v>227</v>
      </c>
      <c r="AQ16" s="116" t="s">
        <v>228</v>
      </c>
      <c r="AR16" s="32" t="s">
        <v>229</v>
      </c>
      <c r="AS16" s="32" t="s">
        <v>230</v>
      </c>
      <c r="AT16" s="32" t="s">
        <v>231</v>
      </c>
    </row>
    <row r="17" spans="1:79" ht="36" customHeight="1" x14ac:dyDescent="0.25">
      <c r="A17" s="20" t="s">
        <v>52</v>
      </c>
      <c r="B17" s="10" t="s">
        <v>53</v>
      </c>
      <c r="C17" s="20" t="s">
        <v>113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BY17" s="22"/>
      <c r="CA17" s="22"/>
    </row>
    <row r="18" spans="1:79" s="201" customFormat="1" ht="18.75" x14ac:dyDescent="0.25">
      <c r="A18" s="196" t="s">
        <v>54</v>
      </c>
      <c r="B18" s="176" t="s">
        <v>55</v>
      </c>
      <c r="C18" s="196" t="s">
        <v>113</v>
      </c>
      <c r="D18" s="179"/>
      <c r="E18" s="179"/>
      <c r="F18" s="179">
        <f>F49</f>
        <v>2.3883193</v>
      </c>
      <c r="G18" s="179">
        <f t="shared" ref="G18:R18" si="0">G49</f>
        <v>0</v>
      </c>
      <c r="H18" s="179">
        <f t="shared" si="0"/>
        <v>0</v>
      </c>
      <c r="I18" s="179">
        <f t="shared" si="0"/>
        <v>0</v>
      </c>
      <c r="J18" s="179">
        <f t="shared" si="0"/>
        <v>0</v>
      </c>
      <c r="K18" s="179">
        <f t="shared" si="0"/>
        <v>0</v>
      </c>
      <c r="L18" s="179">
        <f t="shared" si="0"/>
        <v>0</v>
      </c>
      <c r="M18" s="179">
        <f t="shared" si="0"/>
        <v>0</v>
      </c>
      <c r="N18" s="179">
        <f t="shared" si="0"/>
        <v>0</v>
      </c>
      <c r="O18" s="179">
        <f t="shared" si="0"/>
        <v>0</v>
      </c>
      <c r="P18" s="179">
        <f t="shared" si="0"/>
        <v>0</v>
      </c>
      <c r="Q18" s="179">
        <f t="shared" si="0"/>
        <v>0</v>
      </c>
      <c r="R18" s="179">
        <f t="shared" si="0"/>
        <v>3.54732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179">
        <v>0</v>
      </c>
    </row>
    <row r="19" spans="1:79" ht="45" x14ac:dyDescent="0.25">
      <c r="A19" s="20" t="s">
        <v>56</v>
      </c>
      <c r="B19" s="10" t="s">
        <v>57</v>
      </c>
      <c r="C19" s="20" t="s">
        <v>113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BY19" s="22"/>
      <c r="CA19" s="22"/>
    </row>
    <row r="20" spans="1:79" ht="30" x14ac:dyDescent="0.25">
      <c r="A20" s="20" t="s">
        <v>58</v>
      </c>
      <c r="B20" s="10" t="s">
        <v>59</v>
      </c>
      <c r="C20" s="20" t="s">
        <v>113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BY20" s="22"/>
      <c r="CA20" s="22"/>
    </row>
    <row r="21" spans="1:79" s="200" customFormat="1" ht="30" x14ac:dyDescent="0.25">
      <c r="A21" s="262" t="s">
        <v>60</v>
      </c>
      <c r="B21" s="182" t="s">
        <v>61</v>
      </c>
      <c r="C21" s="262" t="s">
        <v>113</v>
      </c>
      <c r="D21" s="185">
        <v>0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5">
        <v>0</v>
      </c>
      <c r="AH21" s="185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5">
        <v>0</v>
      </c>
      <c r="AR21" s="185">
        <v>0</v>
      </c>
      <c r="AS21" s="185">
        <v>0</v>
      </c>
      <c r="AT21" s="185">
        <v>0</v>
      </c>
    </row>
    <row r="22" spans="1:79" s="274" customFormat="1" ht="18.75" x14ac:dyDescent="0.25">
      <c r="A22" s="263" t="s">
        <v>62</v>
      </c>
      <c r="B22" s="236" t="s">
        <v>63</v>
      </c>
      <c r="C22" s="263" t="s">
        <v>113</v>
      </c>
      <c r="D22" s="239">
        <v>0</v>
      </c>
      <c r="E22" s="239">
        <v>0</v>
      </c>
      <c r="F22" s="239">
        <v>0</v>
      </c>
      <c r="G22" s="239">
        <v>0</v>
      </c>
      <c r="H22" s="239">
        <v>0</v>
      </c>
      <c r="I22" s="239">
        <v>0</v>
      </c>
      <c r="J22" s="239">
        <v>0</v>
      </c>
      <c r="K22" s="239">
        <v>0</v>
      </c>
      <c r="L22" s="239">
        <v>0</v>
      </c>
      <c r="M22" s="239">
        <v>0</v>
      </c>
      <c r="N22" s="239">
        <v>0</v>
      </c>
      <c r="O22" s="239">
        <v>0</v>
      </c>
      <c r="P22" s="239">
        <v>0</v>
      </c>
      <c r="Q22" s="239">
        <v>0</v>
      </c>
      <c r="R22" s="239">
        <v>0</v>
      </c>
      <c r="S22" s="239">
        <v>0</v>
      </c>
      <c r="T22" s="239">
        <v>0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39">
        <v>0</v>
      </c>
      <c r="AF22" s="239">
        <v>0</v>
      </c>
      <c r="AG22" s="239">
        <v>0</v>
      </c>
      <c r="AH22" s="239">
        <v>0</v>
      </c>
      <c r="AI22" s="239">
        <v>0</v>
      </c>
      <c r="AJ22" s="239">
        <v>0</v>
      </c>
      <c r="AK22" s="239">
        <v>0</v>
      </c>
      <c r="AL22" s="239">
        <v>0</v>
      </c>
      <c r="AM22" s="239">
        <v>0</v>
      </c>
      <c r="AN22" s="239">
        <v>0</v>
      </c>
      <c r="AO22" s="239">
        <v>0</v>
      </c>
      <c r="AP22" s="239">
        <v>0</v>
      </c>
      <c r="AQ22" s="239">
        <v>0</v>
      </c>
      <c r="AR22" s="239">
        <v>0</v>
      </c>
      <c r="AS22" s="239">
        <v>0</v>
      </c>
      <c r="AT22" s="239">
        <v>0</v>
      </c>
    </row>
    <row r="23" spans="1:79" ht="28.5" customHeight="1" x14ac:dyDescent="0.25">
      <c r="A23" s="20" t="s">
        <v>23</v>
      </c>
      <c r="B23" s="10" t="s">
        <v>51</v>
      </c>
      <c r="C23" s="20" t="s">
        <v>113</v>
      </c>
      <c r="D23" s="12">
        <v>0</v>
      </c>
      <c r="E23" s="12">
        <v>0</v>
      </c>
      <c r="F23" s="12">
        <f>SUM(F17:F22)</f>
        <v>2.3883193</v>
      </c>
      <c r="G23" s="12">
        <f t="shared" ref="G23:R23" si="1">SUM(G17:G22)</f>
        <v>0</v>
      </c>
      <c r="H23" s="12">
        <f t="shared" si="1"/>
        <v>0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0</v>
      </c>
      <c r="O23" s="12">
        <f t="shared" si="1"/>
        <v>0</v>
      </c>
      <c r="P23" s="12">
        <f t="shared" si="1"/>
        <v>0</v>
      </c>
      <c r="Q23" s="12">
        <f t="shared" si="1"/>
        <v>0</v>
      </c>
      <c r="R23" s="12">
        <f t="shared" si="1"/>
        <v>3.54732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BY23" s="22"/>
      <c r="CA23" s="22"/>
    </row>
    <row r="24" spans="1:79" ht="33" customHeight="1" x14ac:dyDescent="0.25">
      <c r="A24" s="20" t="s">
        <v>0</v>
      </c>
      <c r="B24" s="10" t="s">
        <v>64</v>
      </c>
      <c r="C24" s="20" t="s">
        <v>113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BY24" s="22"/>
      <c r="CA24" s="22"/>
    </row>
    <row r="25" spans="1:79" ht="30" x14ac:dyDescent="0.25">
      <c r="A25" s="20" t="s">
        <v>1</v>
      </c>
      <c r="B25" s="10" t="s">
        <v>65</v>
      </c>
      <c r="C25" s="20" t="s">
        <v>113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BY25" s="22"/>
      <c r="CA25" s="22"/>
    </row>
    <row r="26" spans="1:79" ht="45" x14ac:dyDescent="0.25">
      <c r="A26" s="20" t="s">
        <v>34</v>
      </c>
      <c r="B26" s="10" t="s">
        <v>66</v>
      </c>
      <c r="C26" s="20" t="s">
        <v>113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BY26" s="22"/>
      <c r="CA26" s="22"/>
    </row>
    <row r="27" spans="1:79" ht="45" x14ac:dyDescent="0.25">
      <c r="A27" s="20" t="s">
        <v>33</v>
      </c>
      <c r="B27" s="10" t="s">
        <v>67</v>
      </c>
      <c r="C27" s="20" t="s">
        <v>113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BY27" s="22"/>
      <c r="CA27" s="22"/>
    </row>
    <row r="28" spans="1:79" ht="30" x14ac:dyDescent="0.25">
      <c r="A28" s="20" t="s">
        <v>28</v>
      </c>
      <c r="B28" s="10" t="s">
        <v>68</v>
      </c>
      <c r="C28" s="20" t="s">
        <v>113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BY28" s="22"/>
      <c r="CA28" s="22"/>
    </row>
    <row r="29" spans="1:79" ht="30" x14ac:dyDescent="0.25">
      <c r="A29" s="33" t="s">
        <v>2</v>
      </c>
      <c r="B29" s="10" t="s">
        <v>70</v>
      </c>
      <c r="C29" s="6" t="s">
        <v>113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BY29" s="22"/>
      <c r="CA29" s="22"/>
    </row>
    <row r="30" spans="1:79" ht="45" x14ac:dyDescent="0.25">
      <c r="A30" s="33" t="s">
        <v>32</v>
      </c>
      <c r="B30" s="10" t="s">
        <v>71</v>
      </c>
      <c r="C30" s="6" t="s">
        <v>113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BY30" s="22"/>
      <c r="CA30" s="22"/>
    </row>
    <row r="31" spans="1:79" ht="30" x14ac:dyDescent="0.25">
      <c r="A31" s="33" t="s">
        <v>69</v>
      </c>
      <c r="B31" s="10" t="s">
        <v>72</v>
      </c>
      <c r="C31" s="6" t="s">
        <v>113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BY31" s="22"/>
      <c r="CA31" s="22"/>
    </row>
    <row r="32" spans="1:79" ht="30" x14ac:dyDescent="0.25">
      <c r="A32" s="33" t="s">
        <v>3</v>
      </c>
      <c r="B32" s="10" t="s">
        <v>73</v>
      </c>
      <c r="C32" s="6" t="s">
        <v>113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BY32" s="22"/>
      <c r="CA32" s="22"/>
    </row>
    <row r="33" spans="1:79" ht="30" x14ac:dyDescent="0.25">
      <c r="A33" s="33" t="s">
        <v>19</v>
      </c>
      <c r="B33" s="10" t="s">
        <v>73</v>
      </c>
      <c r="C33" s="6" t="s">
        <v>113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BY33" s="22"/>
      <c r="CA33" s="22"/>
    </row>
    <row r="34" spans="1:79" ht="60" x14ac:dyDescent="0.25">
      <c r="A34" s="33" t="s">
        <v>20</v>
      </c>
      <c r="B34" s="10" t="s">
        <v>74</v>
      </c>
      <c r="C34" s="6" t="s">
        <v>113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BY34" s="22"/>
      <c r="CA34" s="22"/>
    </row>
    <row r="35" spans="1:79" ht="60" x14ac:dyDescent="0.25">
      <c r="A35" s="33" t="s">
        <v>20</v>
      </c>
      <c r="B35" s="10" t="s">
        <v>75</v>
      </c>
      <c r="C35" s="6" t="s">
        <v>113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BY35" s="22"/>
      <c r="CA35" s="22"/>
    </row>
    <row r="36" spans="1:79" ht="60" x14ac:dyDescent="0.25">
      <c r="A36" s="33" t="s">
        <v>20</v>
      </c>
      <c r="B36" s="10" t="s">
        <v>76</v>
      </c>
      <c r="C36" s="6" t="s">
        <v>113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BY36" s="22"/>
      <c r="CA36" s="22"/>
    </row>
    <row r="37" spans="1:79" ht="60" x14ac:dyDescent="0.25">
      <c r="A37" s="33" t="s">
        <v>114</v>
      </c>
      <c r="B37" s="10" t="s">
        <v>74</v>
      </c>
      <c r="C37" s="6" t="s">
        <v>113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BY37" s="22"/>
      <c r="CA37" s="22"/>
    </row>
    <row r="38" spans="1:79" ht="60" x14ac:dyDescent="0.25">
      <c r="A38" s="33" t="s">
        <v>114</v>
      </c>
      <c r="B38" s="10" t="s">
        <v>75</v>
      </c>
      <c r="C38" s="6" t="s">
        <v>113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BY38" s="22"/>
      <c r="CA38" s="22"/>
    </row>
    <row r="39" spans="1:79" ht="60" x14ac:dyDescent="0.25">
      <c r="A39" s="33" t="s">
        <v>114</v>
      </c>
      <c r="B39" s="10" t="s">
        <v>76</v>
      </c>
      <c r="C39" s="6" t="s">
        <v>113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BY39" s="22"/>
      <c r="CA39" s="22"/>
    </row>
    <row r="40" spans="1:79" ht="60" x14ac:dyDescent="0.25">
      <c r="A40" s="33" t="s">
        <v>115</v>
      </c>
      <c r="B40" s="10" t="s">
        <v>74</v>
      </c>
      <c r="C40" s="6" t="s">
        <v>113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BY40" s="22"/>
      <c r="CA40" s="22"/>
    </row>
    <row r="41" spans="1:79" ht="60" x14ac:dyDescent="0.25">
      <c r="A41" s="33" t="s">
        <v>115</v>
      </c>
      <c r="B41" s="10" t="s">
        <v>75</v>
      </c>
      <c r="C41" s="6" t="s">
        <v>113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BY41" s="22"/>
      <c r="CA41" s="22"/>
    </row>
    <row r="42" spans="1:79" ht="60" x14ac:dyDescent="0.25">
      <c r="A42" s="33" t="s">
        <v>115</v>
      </c>
      <c r="B42" s="10" t="s">
        <v>76</v>
      </c>
      <c r="C42" s="6" t="s">
        <v>113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BY42" s="22"/>
      <c r="CA42" s="22"/>
    </row>
    <row r="43" spans="1:79" ht="60" x14ac:dyDescent="0.25">
      <c r="A43" s="33" t="s">
        <v>116</v>
      </c>
      <c r="B43" s="10" t="s">
        <v>74</v>
      </c>
      <c r="C43" s="6" t="s">
        <v>113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BY43" s="22"/>
      <c r="CA43" s="22"/>
    </row>
    <row r="44" spans="1:79" ht="60" x14ac:dyDescent="0.25">
      <c r="A44" s="33" t="s">
        <v>116</v>
      </c>
      <c r="B44" s="10" t="s">
        <v>75</v>
      </c>
      <c r="C44" s="6" t="s">
        <v>113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BY44" s="22"/>
      <c r="CA44" s="22"/>
    </row>
    <row r="45" spans="1:79" ht="60" x14ac:dyDescent="0.25">
      <c r="A45" s="20" t="s">
        <v>116</v>
      </c>
      <c r="B45" s="10" t="s">
        <v>76</v>
      </c>
      <c r="C45" s="20" t="s">
        <v>113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BY45" s="22"/>
      <c r="CA45" s="22"/>
    </row>
    <row r="46" spans="1:79" ht="60" x14ac:dyDescent="0.25">
      <c r="A46" s="20" t="s">
        <v>4</v>
      </c>
      <c r="B46" s="10" t="s">
        <v>77</v>
      </c>
      <c r="C46" s="20" t="s">
        <v>113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BY46" s="22"/>
      <c r="CA46" s="22"/>
    </row>
    <row r="47" spans="1:79" ht="45" x14ac:dyDescent="0.25">
      <c r="A47" s="33" t="s">
        <v>31</v>
      </c>
      <c r="B47" s="10" t="s">
        <v>78</v>
      </c>
      <c r="C47" s="6" t="s">
        <v>113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BY47" s="22"/>
      <c r="CA47" s="22"/>
    </row>
    <row r="48" spans="1:79" ht="45" x14ac:dyDescent="0.25">
      <c r="A48" s="33" t="s">
        <v>30</v>
      </c>
      <c r="B48" s="10" t="s">
        <v>79</v>
      </c>
      <c r="C48" s="6" t="s">
        <v>113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BY48" s="22"/>
      <c r="CA48" s="22"/>
    </row>
    <row r="49" spans="1:79" ht="30" x14ac:dyDescent="0.25">
      <c r="A49" s="20" t="s">
        <v>5</v>
      </c>
      <c r="B49" s="10" t="s">
        <v>80</v>
      </c>
      <c r="C49" s="20" t="s">
        <v>113</v>
      </c>
      <c r="D49" s="13">
        <v>0</v>
      </c>
      <c r="E49" s="13">
        <v>0</v>
      </c>
      <c r="F49" s="13">
        <f>F50</f>
        <v>2.3883193</v>
      </c>
      <c r="G49" s="13">
        <f t="shared" ref="G49:R49" si="2">G50</f>
        <v>0</v>
      </c>
      <c r="H49" s="13">
        <f t="shared" si="2"/>
        <v>0</v>
      </c>
      <c r="I49" s="13">
        <f t="shared" si="2"/>
        <v>0</v>
      </c>
      <c r="J49" s="13">
        <f t="shared" si="2"/>
        <v>0</v>
      </c>
      <c r="K49" s="13">
        <f t="shared" si="2"/>
        <v>0</v>
      </c>
      <c r="L49" s="13">
        <f t="shared" si="2"/>
        <v>0</v>
      </c>
      <c r="M49" s="13">
        <f t="shared" si="2"/>
        <v>0</v>
      </c>
      <c r="N49" s="13">
        <f t="shared" si="2"/>
        <v>0</v>
      </c>
      <c r="O49" s="13">
        <f t="shared" si="2"/>
        <v>0</v>
      </c>
      <c r="P49" s="13">
        <f t="shared" si="2"/>
        <v>0</v>
      </c>
      <c r="Q49" s="13">
        <f t="shared" si="2"/>
        <v>0</v>
      </c>
      <c r="R49" s="13">
        <f t="shared" si="2"/>
        <v>3.54732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BY49" s="22"/>
      <c r="CA49" s="22"/>
    </row>
    <row r="50" spans="1:79" ht="45" x14ac:dyDescent="0.25">
      <c r="A50" s="33" t="s">
        <v>6</v>
      </c>
      <c r="B50" s="10" t="s">
        <v>81</v>
      </c>
      <c r="C50" s="20" t="s">
        <v>113</v>
      </c>
      <c r="D50" s="13">
        <v>0</v>
      </c>
      <c r="E50" s="13">
        <v>0</v>
      </c>
      <c r="F50" s="13">
        <f t="shared" ref="F50:R50" si="3">F51+F61</f>
        <v>2.3883193</v>
      </c>
      <c r="G50" s="13">
        <f t="shared" si="3"/>
        <v>0</v>
      </c>
      <c r="H50" s="13">
        <f t="shared" si="3"/>
        <v>0</v>
      </c>
      <c r="I50" s="13">
        <f t="shared" si="3"/>
        <v>0</v>
      </c>
      <c r="J50" s="13">
        <f t="shared" si="3"/>
        <v>0</v>
      </c>
      <c r="K50" s="13">
        <f t="shared" si="3"/>
        <v>0</v>
      </c>
      <c r="L50" s="13">
        <f t="shared" si="3"/>
        <v>0</v>
      </c>
      <c r="M50" s="13">
        <f t="shared" si="3"/>
        <v>0</v>
      </c>
      <c r="N50" s="13">
        <f t="shared" si="3"/>
        <v>0</v>
      </c>
      <c r="O50" s="13">
        <f t="shared" si="3"/>
        <v>0</v>
      </c>
      <c r="P50" s="13">
        <f t="shared" si="3"/>
        <v>0</v>
      </c>
      <c r="Q50" s="13">
        <f t="shared" si="3"/>
        <v>0</v>
      </c>
      <c r="R50" s="13">
        <f t="shared" si="3"/>
        <v>3.54732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BY50" s="22"/>
      <c r="CA50" s="22"/>
    </row>
    <row r="51" spans="1:79" s="201" customFormat="1" ht="30" x14ac:dyDescent="0.25">
      <c r="A51" s="196" t="s">
        <v>21</v>
      </c>
      <c r="B51" s="176" t="s">
        <v>82</v>
      </c>
      <c r="C51" s="196" t="s">
        <v>113</v>
      </c>
      <c r="D51" s="191">
        <v>0</v>
      </c>
      <c r="E51" s="191">
        <v>0</v>
      </c>
      <c r="F51" s="191">
        <f>SUM(F52:F60)</f>
        <v>1.1787192999999998</v>
      </c>
      <c r="G51" s="191">
        <f t="shared" ref="G51:R51" si="4">SUM(G52:G60)</f>
        <v>0</v>
      </c>
      <c r="H51" s="191">
        <f t="shared" si="4"/>
        <v>0</v>
      </c>
      <c r="I51" s="191">
        <f t="shared" si="4"/>
        <v>0</v>
      </c>
      <c r="J51" s="191">
        <f t="shared" si="4"/>
        <v>0</v>
      </c>
      <c r="K51" s="191">
        <f t="shared" si="4"/>
        <v>0</v>
      </c>
      <c r="L51" s="191">
        <f t="shared" si="4"/>
        <v>0</v>
      </c>
      <c r="M51" s="191">
        <f t="shared" si="4"/>
        <v>0</v>
      </c>
      <c r="N51" s="191">
        <f t="shared" si="4"/>
        <v>0</v>
      </c>
      <c r="O51" s="191">
        <f t="shared" si="4"/>
        <v>0</v>
      </c>
      <c r="P51" s="191">
        <f t="shared" si="4"/>
        <v>0</v>
      </c>
      <c r="Q51" s="191">
        <f t="shared" si="4"/>
        <v>0</v>
      </c>
      <c r="R51" s="191">
        <f t="shared" si="4"/>
        <v>2.2873199999999998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</row>
    <row r="52" spans="1:79" s="198" customFormat="1" ht="40.5" customHeight="1" x14ac:dyDescent="0.25">
      <c r="A52" s="268" t="s">
        <v>21</v>
      </c>
      <c r="B52" s="269" t="s">
        <v>545</v>
      </c>
      <c r="C52" s="271" t="s">
        <v>581</v>
      </c>
      <c r="D52" s="191">
        <v>0</v>
      </c>
      <c r="E52" s="191">
        <v>0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</row>
    <row r="53" spans="1:79" s="198" customFormat="1" ht="18.75" x14ac:dyDescent="0.25">
      <c r="A53" s="331" t="s">
        <v>22</v>
      </c>
      <c r="B53" s="327" t="s">
        <v>580</v>
      </c>
      <c r="C53" s="332" t="s">
        <v>582</v>
      </c>
      <c r="D53" s="191">
        <v>0</v>
      </c>
      <c r="E53" s="191">
        <v>0</v>
      </c>
      <c r="F53" s="270">
        <f>1.1255416-0.3172083</f>
        <v>0.80833330000000003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333">
        <v>1.0805199999999999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0</v>
      </c>
      <c r="AD53" s="191">
        <v>0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0</v>
      </c>
      <c r="AQ53" s="191">
        <v>0</v>
      </c>
      <c r="AR53" s="191">
        <v>0</v>
      </c>
      <c r="AS53" s="191">
        <v>0</v>
      </c>
      <c r="AT53" s="191">
        <v>0</v>
      </c>
    </row>
    <row r="54" spans="1:79" s="198" customFormat="1" ht="37.5" x14ac:dyDescent="0.25">
      <c r="A54" s="363" t="s">
        <v>390</v>
      </c>
      <c r="B54" s="327" t="s">
        <v>584</v>
      </c>
      <c r="C54" s="328" t="s">
        <v>585</v>
      </c>
      <c r="D54" s="191">
        <v>0</v>
      </c>
      <c r="E54" s="191">
        <v>0</v>
      </c>
      <c r="F54" s="339">
        <f>1.135416-0.890625</f>
        <v>0.24479099999999998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339">
        <v>1.0900000000000001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  <c r="AC54" s="191">
        <v>0</v>
      </c>
      <c r="AD54" s="191">
        <v>0</v>
      </c>
      <c r="AE54" s="191">
        <v>0</v>
      </c>
      <c r="AF54" s="191">
        <v>0</v>
      </c>
      <c r="AG54" s="191">
        <v>0</v>
      </c>
      <c r="AH54" s="191">
        <v>0</v>
      </c>
      <c r="AI54" s="191">
        <v>0</v>
      </c>
      <c r="AJ54" s="191">
        <v>0</v>
      </c>
      <c r="AK54" s="191">
        <v>0</v>
      </c>
      <c r="AL54" s="191">
        <v>0</v>
      </c>
      <c r="AM54" s="191">
        <v>0</v>
      </c>
      <c r="AN54" s="191">
        <v>0</v>
      </c>
      <c r="AO54" s="191">
        <v>0</v>
      </c>
      <c r="AP54" s="191">
        <v>0</v>
      </c>
      <c r="AQ54" s="191">
        <v>0</v>
      </c>
      <c r="AR54" s="191">
        <v>0</v>
      </c>
      <c r="AS54" s="191">
        <v>0</v>
      </c>
      <c r="AT54" s="191">
        <v>0</v>
      </c>
    </row>
    <row r="55" spans="1:79" s="198" customFormat="1" ht="37.5" x14ac:dyDescent="0.25">
      <c r="A55" s="364" t="s">
        <v>392</v>
      </c>
      <c r="B55" s="343" t="s">
        <v>589</v>
      </c>
      <c r="C55" s="337" t="s">
        <v>588</v>
      </c>
      <c r="D55" s="191">
        <v>0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1">
        <v>0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  <c r="AC55" s="191">
        <v>0</v>
      </c>
      <c r="AD55" s="191">
        <v>0</v>
      </c>
      <c r="AE55" s="191">
        <v>0</v>
      </c>
      <c r="AF55" s="191">
        <v>0</v>
      </c>
      <c r="AG55" s="191">
        <v>0</v>
      </c>
      <c r="AH55" s="191">
        <v>0</v>
      </c>
      <c r="AI55" s="191">
        <v>0</v>
      </c>
      <c r="AJ55" s="191">
        <v>0</v>
      </c>
      <c r="AK55" s="191">
        <v>0</v>
      </c>
      <c r="AL55" s="191">
        <v>0</v>
      </c>
      <c r="AM55" s="191">
        <v>0</v>
      </c>
      <c r="AN55" s="191">
        <v>0</v>
      </c>
      <c r="AO55" s="191">
        <v>0</v>
      </c>
      <c r="AP55" s="191">
        <v>0</v>
      </c>
      <c r="AQ55" s="191">
        <v>0</v>
      </c>
      <c r="AR55" s="191">
        <v>0</v>
      </c>
      <c r="AS55" s="191">
        <v>0</v>
      </c>
      <c r="AT55" s="191">
        <v>0</v>
      </c>
    </row>
    <row r="56" spans="1:79" s="198" customFormat="1" ht="18.75" x14ac:dyDescent="0.25">
      <c r="A56" s="365" t="s">
        <v>394</v>
      </c>
      <c r="B56" s="351" t="s">
        <v>592</v>
      </c>
      <c r="C56" s="352" t="s">
        <v>593</v>
      </c>
      <c r="D56" s="191">
        <v>0</v>
      </c>
      <c r="E56" s="191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1">
        <v>0</v>
      </c>
      <c r="X56" s="191">
        <v>0</v>
      </c>
      <c r="Y56" s="191">
        <v>0</v>
      </c>
      <c r="Z56" s="191">
        <v>0</v>
      </c>
      <c r="AA56" s="191">
        <v>0</v>
      </c>
      <c r="AB56" s="191">
        <v>0</v>
      </c>
      <c r="AC56" s="191">
        <v>0</v>
      </c>
      <c r="AD56" s="191">
        <v>0</v>
      </c>
      <c r="AE56" s="191">
        <v>0</v>
      </c>
      <c r="AF56" s="191">
        <v>0</v>
      </c>
      <c r="AG56" s="191">
        <v>0</v>
      </c>
      <c r="AH56" s="191">
        <v>0</v>
      </c>
      <c r="AI56" s="191">
        <v>0</v>
      </c>
      <c r="AJ56" s="191">
        <v>0</v>
      </c>
      <c r="AK56" s="191">
        <v>0</v>
      </c>
      <c r="AL56" s="191">
        <v>0</v>
      </c>
      <c r="AM56" s="191">
        <v>0</v>
      </c>
      <c r="AN56" s="191">
        <v>0</v>
      </c>
      <c r="AO56" s="191">
        <v>0</v>
      </c>
      <c r="AP56" s="191">
        <v>0</v>
      </c>
      <c r="AQ56" s="191">
        <v>0</v>
      </c>
      <c r="AR56" s="191">
        <v>0</v>
      </c>
      <c r="AS56" s="191">
        <v>0</v>
      </c>
      <c r="AT56" s="191">
        <v>0</v>
      </c>
    </row>
    <row r="57" spans="1:79" s="198" customFormat="1" ht="42" customHeight="1" x14ac:dyDescent="0.25">
      <c r="A57" s="363" t="s">
        <v>396</v>
      </c>
      <c r="B57" s="351" t="s">
        <v>594</v>
      </c>
      <c r="C57" s="352" t="s">
        <v>595</v>
      </c>
      <c r="D57" s="191">
        <v>0</v>
      </c>
      <c r="E57" s="191">
        <v>0</v>
      </c>
      <c r="F57" s="191">
        <v>0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1">
        <v>0</v>
      </c>
      <c r="X57" s="191">
        <v>0</v>
      </c>
      <c r="Y57" s="191">
        <v>0</v>
      </c>
      <c r="Z57" s="191">
        <v>0</v>
      </c>
      <c r="AA57" s="191">
        <v>0</v>
      </c>
      <c r="AB57" s="191">
        <v>0</v>
      </c>
      <c r="AC57" s="191">
        <v>0</v>
      </c>
      <c r="AD57" s="191">
        <v>0</v>
      </c>
      <c r="AE57" s="191">
        <v>0</v>
      </c>
      <c r="AF57" s="191">
        <v>0</v>
      </c>
      <c r="AG57" s="191">
        <v>0</v>
      </c>
      <c r="AH57" s="191">
        <v>0</v>
      </c>
      <c r="AI57" s="191">
        <v>0</v>
      </c>
      <c r="AJ57" s="191">
        <v>0</v>
      </c>
      <c r="AK57" s="191">
        <v>0</v>
      </c>
      <c r="AL57" s="191">
        <v>0</v>
      </c>
      <c r="AM57" s="191">
        <v>0</v>
      </c>
      <c r="AN57" s="191">
        <v>0</v>
      </c>
      <c r="AO57" s="191">
        <v>0</v>
      </c>
      <c r="AP57" s="191">
        <v>0</v>
      </c>
      <c r="AQ57" s="191">
        <v>0</v>
      </c>
      <c r="AR57" s="191">
        <v>0</v>
      </c>
      <c r="AS57" s="191">
        <v>0</v>
      </c>
      <c r="AT57" s="191">
        <v>0</v>
      </c>
    </row>
    <row r="58" spans="1:79" s="198" customFormat="1" ht="37.5" x14ac:dyDescent="0.25">
      <c r="A58" s="365" t="s">
        <v>397</v>
      </c>
      <c r="B58" s="351" t="s">
        <v>596</v>
      </c>
      <c r="C58" s="352" t="s">
        <v>597</v>
      </c>
      <c r="D58" s="191">
        <v>0</v>
      </c>
      <c r="E58" s="191">
        <v>0</v>
      </c>
      <c r="F58" s="191">
        <v>0</v>
      </c>
      <c r="G58" s="191">
        <v>0</v>
      </c>
      <c r="H58" s="191">
        <v>0</v>
      </c>
      <c r="I58" s="191">
        <v>0</v>
      </c>
      <c r="J58" s="191">
        <v>0</v>
      </c>
      <c r="K58" s="191">
        <v>0</v>
      </c>
      <c r="L58" s="191">
        <v>0</v>
      </c>
      <c r="M58" s="191">
        <v>0</v>
      </c>
      <c r="N58" s="191">
        <v>0</v>
      </c>
      <c r="O58" s="191">
        <v>0</v>
      </c>
      <c r="P58" s="191">
        <v>0</v>
      </c>
      <c r="Q58" s="191">
        <v>0</v>
      </c>
      <c r="R58" s="191">
        <v>0</v>
      </c>
      <c r="S58" s="191">
        <v>0</v>
      </c>
      <c r="T58" s="191">
        <v>0</v>
      </c>
      <c r="U58" s="191">
        <v>0</v>
      </c>
      <c r="V58" s="191">
        <v>0</v>
      </c>
      <c r="W58" s="191">
        <v>0</v>
      </c>
      <c r="X58" s="191">
        <v>0</v>
      </c>
      <c r="Y58" s="191">
        <v>0</v>
      </c>
      <c r="Z58" s="191">
        <v>0</v>
      </c>
      <c r="AA58" s="191">
        <v>0</v>
      </c>
      <c r="AB58" s="191">
        <v>0</v>
      </c>
      <c r="AC58" s="191">
        <v>0</v>
      </c>
      <c r="AD58" s="191">
        <v>0</v>
      </c>
      <c r="AE58" s="191">
        <v>0</v>
      </c>
      <c r="AF58" s="191">
        <v>0</v>
      </c>
      <c r="AG58" s="191">
        <v>0</v>
      </c>
      <c r="AH58" s="191">
        <v>0</v>
      </c>
      <c r="AI58" s="191">
        <v>0</v>
      </c>
      <c r="AJ58" s="191">
        <v>0</v>
      </c>
      <c r="AK58" s="191">
        <v>0</v>
      </c>
      <c r="AL58" s="191">
        <v>0</v>
      </c>
      <c r="AM58" s="191">
        <v>0</v>
      </c>
      <c r="AN58" s="191">
        <v>0</v>
      </c>
      <c r="AO58" s="191">
        <v>0</v>
      </c>
      <c r="AP58" s="191">
        <v>0</v>
      </c>
      <c r="AQ58" s="191">
        <v>0</v>
      </c>
      <c r="AR58" s="191">
        <v>0</v>
      </c>
      <c r="AS58" s="191">
        <v>0</v>
      </c>
      <c r="AT58" s="191">
        <v>0</v>
      </c>
    </row>
    <row r="59" spans="1:79" s="198" customFormat="1" ht="37.5" x14ac:dyDescent="0.25">
      <c r="A59" s="365" t="s">
        <v>598</v>
      </c>
      <c r="B59" s="351" t="s">
        <v>599</v>
      </c>
      <c r="C59" s="352" t="s">
        <v>600</v>
      </c>
      <c r="D59" s="191">
        <v>0</v>
      </c>
      <c r="E59" s="191">
        <v>0</v>
      </c>
      <c r="F59" s="359">
        <f>0.16323-0.037635</f>
        <v>0.12559499999999998</v>
      </c>
      <c r="G59" s="191">
        <v>0</v>
      </c>
      <c r="H59" s="191">
        <v>0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359">
        <f>0.1518-0.035</f>
        <v>0.11679999999999999</v>
      </c>
      <c r="S59" s="191">
        <v>0</v>
      </c>
      <c r="T59" s="191">
        <v>0</v>
      </c>
      <c r="U59" s="191">
        <v>0</v>
      </c>
      <c r="V59" s="191">
        <v>0</v>
      </c>
      <c r="W59" s="191">
        <v>0</v>
      </c>
      <c r="X59" s="191">
        <v>0</v>
      </c>
      <c r="Y59" s="191">
        <v>0</v>
      </c>
      <c r="Z59" s="191">
        <v>0</v>
      </c>
      <c r="AA59" s="191">
        <v>0</v>
      </c>
      <c r="AB59" s="191">
        <v>0</v>
      </c>
      <c r="AC59" s="191">
        <v>0</v>
      </c>
      <c r="AD59" s="191">
        <v>0</v>
      </c>
      <c r="AE59" s="191">
        <v>0</v>
      </c>
      <c r="AF59" s="191">
        <v>0</v>
      </c>
      <c r="AG59" s="191">
        <v>0</v>
      </c>
      <c r="AH59" s="191">
        <v>0</v>
      </c>
      <c r="AI59" s="191">
        <v>0</v>
      </c>
      <c r="AJ59" s="191">
        <v>0</v>
      </c>
      <c r="AK59" s="191">
        <v>0</v>
      </c>
      <c r="AL59" s="191">
        <v>0</v>
      </c>
      <c r="AM59" s="191">
        <v>0</v>
      </c>
      <c r="AN59" s="191">
        <v>0</v>
      </c>
      <c r="AO59" s="191">
        <v>0</v>
      </c>
      <c r="AP59" s="191">
        <v>0</v>
      </c>
      <c r="AQ59" s="191">
        <v>0</v>
      </c>
      <c r="AR59" s="191">
        <v>0</v>
      </c>
      <c r="AS59" s="191">
        <v>0</v>
      </c>
      <c r="AT59" s="191">
        <v>0</v>
      </c>
    </row>
    <row r="60" spans="1:79" s="198" customFormat="1" ht="37.5" x14ac:dyDescent="0.25">
      <c r="A60" s="365" t="s">
        <v>601</v>
      </c>
      <c r="B60" s="355" t="s">
        <v>602</v>
      </c>
      <c r="C60" s="356" t="s">
        <v>603</v>
      </c>
      <c r="D60" s="191">
        <v>0</v>
      </c>
      <c r="E60" s="191">
        <v>0</v>
      </c>
      <c r="F60" s="191">
        <v>0</v>
      </c>
      <c r="G60" s="191">
        <v>0</v>
      </c>
      <c r="H60" s="191">
        <v>0</v>
      </c>
      <c r="I60" s="191">
        <v>0</v>
      </c>
      <c r="J60" s="191">
        <v>0</v>
      </c>
      <c r="K60" s="191">
        <v>0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0</v>
      </c>
      <c r="U60" s="191">
        <v>0</v>
      </c>
      <c r="V60" s="191">
        <v>0</v>
      </c>
      <c r="W60" s="191">
        <v>0</v>
      </c>
      <c r="X60" s="191">
        <v>0</v>
      </c>
      <c r="Y60" s="191">
        <v>0</v>
      </c>
      <c r="Z60" s="191">
        <v>0</v>
      </c>
      <c r="AA60" s="191">
        <v>0</v>
      </c>
      <c r="AB60" s="191">
        <v>0</v>
      </c>
      <c r="AC60" s="191">
        <v>0</v>
      </c>
      <c r="AD60" s="191">
        <v>0</v>
      </c>
      <c r="AE60" s="191">
        <v>0</v>
      </c>
      <c r="AF60" s="191">
        <v>0</v>
      </c>
      <c r="AG60" s="191">
        <v>0</v>
      </c>
      <c r="AH60" s="191">
        <v>0</v>
      </c>
      <c r="AI60" s="191">
        <v>0</v>
      </c>
      <c r="AJ60" s="191">
        <v>0</v>
      </c>
      <c r="AK60" s="191">
        <v>0</v>
      </c>
      <c r="AL60" s="191">
        <v>0</v>
      </c>
      <c r="AM60" s="191">
        <v>0</v>
      </c>
      <c r="AN60" s="191">
        <v>0</v>
      </c>
      <c r="AO60" s="191">
        <v>0</v>
      </c>
      <c r="AP60" s="191">
        <v>0</v>
      </c>
      <c r="AQ60" s="191">
        <v>0</v>
      </c>
      <c r="AR60" s="191">
        <v>0</v>
      </c>
      <c r="AS60" s="191">
        <v>0</v>
      </c>
      <c r="AT60" s="191">
        <v>0</v>
      </c>
    </row>
    <row r="61" spans="1:79" ht="30" x14ac:dyDescent="0.25">
      <c r="A61" s="33" t="s">
        <v>22</v>
      </c>
      <c r="B61" s="10" t="s">
        <v>83</v>
      </c>
      <c r="C61" s="6" t="s">
        <v>113</v>
      </c>
      <c r="D61" s="13">
        <v>0</v>
      </c>
      <c r="E61" s="13">
        <v>0</v>
      </c>
      <c r="F61" s="13">
        <f>F62</f>
        <v>1.2096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>R62</f>
        <v>1.26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BY61" s="22"/>
      <c r="CA61" s="22"/>
    </row>
    <row r="62" spans="1:79" s="368" customFormat="1" ht="18.75" x14ac:dyDescent="0.25">
      <c r="A62" s="323" t="s">
        <v>22</v>
      </c>
      <c r="B62" s="324" t="s">
        <v>577</v>
      </c>
      <c r="C62" s="321" t="s">
        <v>578</v>
      </c>
      <c r="D62" s="366">
        <v>0</v>
      </c>
      <c r="E62" s="366">
        <v>0</v>
      </c>
      <c r="F62" s="366">
        <f>630*2*0.96/1000</f>
        <v>1.2096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7">
        <f>630*2/1000</f>
        <v>1.26</v>
      </c>
      <c r="S62" s="367">
        <v>0</v>
      </c>
      <c r="T62" s="367">
        <v>0</v>
      </c>
      <c r="U62" s="367">
        <v>0</v>
      </c>
      <c r="V62" s="367">
        <v>0</v>
      </c>
      <c r="W62" s="367">
        <v>0</v>
      </c>
      <c r="X62" s="367">
        <v>0</v>
      </c>
      <c r="Y62" s="367">
        <v>0</v>
      </c>
      <c r="Z62" s="367">
        <v>0</v>
      </c>
      <c r="AA62" s="367">
        <v>0</v>
      </c>
      <c r="AB62" s="367">
        <v>0</v>
      </c>
      <c r="AC62" s="367">
        <v>0</v>
      </c>
      <c r="AD62" s="367">
        <v>0</v>
      </c>
      <c r="AE62" s="367">
        <v>0</v>
      </c>
      <c r="AF62" s="367">
        <v>0</v>
      </c>
      <c r="AG62" s="367">
        <v>0</v>
      </c>
      <c r="AH62" s="367">
        <v>0</v>
      </c>
      <c r="AI62" s="367">
        <v>0</v>
      </c>
      <c r="AJ62" s="367">
        <v>0</v>
      </c>
      <c r="AK62" s="367">
        <v>0</v>
      </c>
      <c r="AL62" s="367">
        <v>0</v>
      </c>
      <c r="AM62" s="367">
        <v>0</v>
      </c>
      <c r="AN62" s="367">
        <v>0</v>
      </c>
      <c r="AO62" s="367">
        <v>0</v>
      </c>
      <c r="AP62" s="367">
        <v>0</v>
      </c>
      <c r="AQ62" s="367">
        <v>0</v>
      </c>
      <c r="AR62" s="367">
        <v>0</v>
      </c>
      <c r="AS62" s="367">
        <v>0</v>
      </c>
      <c r="AT62" s="367">
        <v>0</v>
      </c>
    </row>
    <row r="63" spans="1:79" ht="30" x14ac:dyDescent="0.25">
      <c r="A63" s="33" t="s">
        <v>7</v>
      </c>
      <c r="B63" s="10" t="s">
        <v>84</v>
      </c>
      <c r="C63" s="20" t="s">
        <v>113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BY63" s="22"/>
      <c r="CA63" s="22"/>
    </row>
    <row r="64" spans="1:79" ht="30.75" customHeight="1" x14ac:dyDescent="0.25">
      <c r="A64" s="20" t="s">
        <v>27</v>
      </c>
      <c r="B64" s="10" t="s">
        <v>85</v>
      </c>
      <c r="C64" s="20" t="s">
        <v>113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BY64" s="22"/>
      <c r="CA64" s="22"/>
    </row>
    <row r="65" spans="1:79" ht="30" x14ac:dyDescent="0.25">
      <c r="A65" s="20" t="s">
        <v>35</v>
      </c>
      <c r="B65" s="10" t="s">
        <v>86</v>
      </c>
      <c r="C65" s="20" t="s">
        <v>113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BY65" s="22"/>
      <c r="CA65" s="22"/>
    </row>
    <row r="66" spans="1:79" ht="30" x14ac:dyDescent="0.25">
      <c r="A66" s="33" t="s">
        <v>8</v>
      </c>
      <c r="B66" s="10" t="s">
        <v>92</v>
      </c>
      <c r="C66" s="20" t="s">
        <v>113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BY66" s="22"/>
      <c r="CA66" s="22"/>
    </row>
    <row r="67" spans="1:79" ht="30" x14ac:dyDescent="0.25">
      <c r="A67" s="20" t="s">
        <v>17</v>
      </c>
      <c r="B67" s="10" t="s">
        <v>102</v>
      </c>
      <c r="C67" s="20" t="s">
        <v>113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BY67" s="22"/>
      <c r="CA67" s="22"/>
    </row>
    <row r="68" spans="1:79" ht="15.75" x14ac:dyDescent="0.25">
      <c r="A68" s="20" t="s">
        <v>101</v>
      </c>
      <c r="B68" s="10" t="s">
        <v>103</v>
      </c>
      <c r="C68" s="20" t="s">
        <v>113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BY68" s="22"/>
      <c r="CA68" s="22"/>
    </row>
    <row r="69" spans="1:79" ht="30" x14ac:dyDescent="0.25">
      <c r="A69" s="20" t="s">
        <v>118</v>
      </c>
      <c r="B69" s="10" t="s">
        <v>117</v>
      </c>
      <c r="C69" s="20" t="s">
        <v>113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BY69" s="22"/>
      <c r="CA69" s="22"/>
    </row>
    <row r="70" spans="1:79" ht="45" x14ac:dyDescent="0.25">
      <c r="A70" s="33" t="s">
        <v>9</v>
      </c>
      <c r="B70" s="10" t="s">
        <v>104</v>
      </c>
      <c r="C70" s="6" t="s">
        <v>113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BY70" s="22"/>
      <c r="CA70" s="22"/>
    </row>
    <row r="71" spans="1:79" ht="30" x14ac:dyDescent="0.25">
      <c r="A71" s="33" t="s">
        <v>10</v>
      </c>
      <c r="B71" s="10" t="s">
        <v>105</v>
      </c>
      <c r="C71" s="6" t="s">
        <v>113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BY71" s="22"/>
      <c r="CA71" s="22"/>
    </row>
    <row r="72" spans="1:79" ht="30" x14ac:dyDescent="0.25">
      <c r="A72" s="33" t="s">
        <v>11</v>
      </c>
      <c r="B72" s="10" t="s">
        <v>106</v>
      </c>
      <c r="C72" s="6" t="s">
        <v>113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BY72" s="22"/>
      <c r="CA72" s="22"/>
    </row>
    <row r="73" spans="1:79" ht="30" x14ac:dyDescent="0.25">
      <c r="A73" s="33" t="s">
        <v>36</v>
      </c>
      <c r="B73" s="10" t="s">
        <v>107</v>
      </c>
      <c r="C73" s="6" t="s">
        <v>113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BY73" s="22"/>
      <c r="CA73" s="22"/>
    </row>
    <row r="74" spans="1:79" s="200" customFormat="1" ht="30" x14ac:dyDescent="0.25">
      <c r="A74" s="192" t="s">
        <v>29</v>
      </c>
      <c r="B74" s="182" t="s">
        <v>108</v>
      </c>
      <c r="C74" s="183" t="s">
        <v>113</v>
      </c>
      <c r="D74" s="194">
        <v>0</v>
      </c>
      <c r="E74" s="194">
        <v>0</v>
      </c>
      <c r="F74" s="194">
        <v>0</v>
      </c>
      <c r="G74" s="194">
        <v>0</v>
      </c>
      <c r="H74" s="194">
        <v>0</v>
      </c>
      <c r="I74" s="194">
        <v>0</v>
      </c>
      <c r="J74" s="194">
        <v>0</v>
      </c>
      <c r="K74" s="194">
        <v>0</v>
      </c>
      <c r="L74" s="194">
        <v>0</v>
      </c>
      <c r="M74" s="194">
        <v>0</v>
      </c>
      <c r="N74" s="194">
        <v>0</v>
      </c>
      <c r="O74" s="194">
        <v>0</v>
      </c>
      <c r="P74" s="194">
        <v>0</v>
      </c>
      <c r="Q74" s="194">
        <v>0</v>
      </c>
      <c r="R74" s="194">
        <v>0</v>
      </c>
      <c r="S74" s="194">
        <v>0</v>
      </c>
      <c r="T74" s="194">
        <v>0</v>
      </c>
      <c r="U74" s="194">
        <v>0</v>
      </c>
      <c r="V74" s="194">
        <v>0</v>
      </c>
      <c r="W74" s="194">
        <v>0</v>
      </c>
      <c r="X74" s="194">
        <v>0</v>
      </c>
      <c r="Y74" s="194">
        <v>0</v>
      </c>
      <c r="Z74" s="194">
        <v>0</v>
      </c>
      <c r="AA74" s="194">
        <v>0</v>
      </c>
      <c r="AB74" s="194">
        <v>0</v>
      </c>
      <c r="AC74" s="194">
        <v>0</v>
      </c>
      <c r="AD74" s="194">
        <v>0</v>
      </c>
      <c r="AE74" s="194">
        <v>0</v>
      </c>
      <c r="AF74" s="194">
        <v>0</v>
      </c>
      <c r="AG74" s="194">
        <v>0</v>
      </c>
      <c r="AH74" s="194">
        <v>0</v>
      </c>
      <c r="AI74" s="194">
        <v>0</v>
      </c>
      <c r="AJ74" s="194">
        <v>0</v>
      </c>
      <c r="AK74" s="194">
        <v>0</v>
      </c>
      <c r="AL74" s="194">
        <v>0</v>
      </c>
      <c r="AM74" s="194">
        <v>0</v>
      </c>
      <c r="AN74" s="194">
        <v>0</v>
      </c>
      <c r="AO74" s="194">
        <v>0</v>
      </c>
      <c r="AP74" s="194">
        <v>0</v>
      </c>
      <c r="AQ74" s="194">
        <v>0</v>
      </c>
      <c r="AR74" s="194">
        <v>0</v>
      </c>
      <c r="AS74" s="194">
        <v>0</v>
      </c>
      <c r="AT74" s="194">
        <v>0</v>
      </c>
    </row>
    <row r="75" spans="1:79" s="195" customFormat="1" ht="37.5" x14ac:dyDescent="0.25">
      <c r="A75" s="216" t="s">
        <v>557</v>
      </c>
      <c r="B75" s="213" t="s">
        <v>558</v>
      </c>
      <c r="C75" s="217" t="s">
        <v>559</v>
      </c>
      <c r="D75" s="346">
        <v>0</v>
      </c>
      <c r="E75" s="346">
        <v>0</v>
      </c>
      <c r="F75" s="346">
        <v>0</v>
      </c>
      <c r="G75" s="346">
        <v>0</v>
      </c>
      <c r="H75" s="346">
        <v>0</v>
      </c>
      <c r="I75" s="346">
        <v>0</v>
      </c>
      <c r="J75" s="346">
        <v>0</v>
      </c>
      <c r="K75" s="346">
        <v>0</v>
      </c>
      <c r="L75" s="346">
        <v>0</v>
      </c>
      <c r="M75" s="346">
        <v>0</v>
      </c>
      <c r="N75" s="346">
        <v>0</v>
      </c>
      <c r="O75" s="346">
        <v>0</v>
      </c>
      <c r="P75" s="346">
        <v>0</v>
      </c>
      <c r="Q75" s="346">
        <v>0</v>
      </c>
      <c r="R75" s="346">
        <v>0</v>
      </c>
      <c r="S75" s="346">
        <v>0</v>
      </c>
      <c r="T75" s="346">
        <v>0</v>
      </c>
      <c r="U75" s="346">
        <v>0</v>
      </c>
      <c r="V75" s="346">
        <v>0</v>
      </c>
      <c r="W75" s="346">
        <v>0</v>
      </c>
      <c r="X75" s="346">
        <v>0</v>
      </c>
      <c r="Y75" s="346">
        <v>0</v>
      </c>
      <c r="Z75" s="346">
        <v>0</v>
      </c>
      <c r="AA75" s="346">
        <v>0</v>
      </c>
      <c r="AB75" s="346">
        <v>0</v>
      </c>
      <c r="AC75" s="346">
        <v>0</v>
      </c>
      <c r="AD75" s="346">
        <v>0</v>
      </c>
      <c r="AE75" s="346">
        <v>0</v>
      </c>
      <c r="AF75" s="346">
        <v>0</v>
      </c>
      <c r="AG75" s="346">
        <v>0</v>
      </c>
      <c r="AH75" s="346">
        <v>0</v>
      </c>
      <c r="AI75" s="346">
        <v>0</v>
      </c>
      <c r="AJ75" s="346">
        <v>0</v>
      </c>
      <c r="AK75" s="346">
        <v>0</v>
      </c>
      <c r="AL75" s="346">
        <v>0</v>
      </c>
      <c r="AM75" s="346">
        <v>0</v>
      </c>
      <c r="AN75" s="346">
        <v>0</v>
      </c>
      <c r="AO75" s="346">
        <v>0</v>
      </c>
      <c r="AP75" s="346">
        <v>0</v>
      </c>
      <c r="AQ75" s="346">
        <v>0</v>
      </c>
      <c r="AR75" s="346">
        <v>0</v>
      </c>
      <c r="AS75" s="346">
        <v>0</v>
      </c>
      <c r="AT75" s="346">
        <v>0</v>
      </c>
    </row>
    <row r="76" spans="1:79" s="195" customFormat="1" ht="18.75" x14ac:dyDescent="0.25">
      <c r="A76" s="216" t="s">
        <v>560</v>
      </c>
      <c r="B76" s="213" t="s">
        <v>561</v>
      </c>
      <c r="C76" s="217" t="s">
        <v>562</v>
      </c>
      <c r="D76" s="346">
        <v>0</v>
      </c>
      <c r="E76" s="346">
        <v>0</v>
      </c>
      <c r="F76" s="346">
        <v>0</v>
      </c>
      <c r="G76" s="346">
        <v>0</v>
      </c>
      <c r="H76" s="346">
        <v>0</v>
      </c>
      <c r="I76" s="346">
        <v>0</v>
      </c>
      <c r="J76" s="346">
        <v>0</v>
      </c>
      <c r="K76" s="346">
        <v>0</v>
      </c>
      <c r="L76" s="346">
        <v>0</v>
      </c>
      <c r="M76" s="346">
        <v>0</v>
      </c>
      <c r="N76" s="346">
        <v>0</v>
      </c>
      <c r="O76" s="346">
        <v>0</v>
      </c>
      <c r="P76" s="346">
        <v>0</v>
      </c>
      <c r="Q76" s="346">
        <v>0</v>
      </c>
      <c r="R76" s="346">
        <v>0</v>
      </c>
      <c r="S76" s="346">
        <v>0</v>
      </c>
      <c r="T76" s="346">
        <v>0</v>
      </c>
      <c r="U76" s="346">
        <v>0</v>
      </c>
      <c r="V76" s="346">
        <v>0</v>
      </c>
      <c r="W76" s="346">
        <v>0</v>
      </c>
      <c r="X76" s="346">
        <v>0</v>
      </c>
      <c r="Y76" s="346">
        <v>0</v>
      </c>
      <c r="Z76" s="346">
        <v>0</v>
      </c>
      <c r="AA76" s="346">
        <v>0</v>
      </c>
      <c r="AB76" s="346">
        <v>0</v>
      </c>
      <c r="AC76" s="346">
        <v>0</v>
      </c>
      <c r="AD76" s="346">
        <v>0</v>
      </c>
      <c r="AE76" s="346">
        <v>0</v>
      </c>
      <c r="AF76" s="346">
        <v>0</v>
      </c>
      <c r="AG76" s="346">
        <v>0</v>
      </c>
      <c r="AH76" s="346">
        <v>0</v>
      </c>
      <c r="AI76" s="346">
        <v>0</v>
      </c>
      <c r="AJ76" s="346">
        <v>0</v>
      </c>
      <c r="AK76" s="346">
        <v>0</v>
      </c>
      <c r="AL76" s="346">
        <v>0</v>
      </c>
      <c r="AM76" s="346">
        <v>0</v>
      </c>
      <c r="AN76" s="346">
        <v>0</v>
      </c>
      <c r="AO76" s="346">
        <v>0</v>
      </c>
      <c r="AP76" s="346">
        <v>0</v>
      </c>
      <c r="AQ76" s="346">
        <v>0</v>
      </c>
      <c r="AR76" s="346">
        <v>0</v>
      </c>
      <c r="AS76" s="346">
        <v>0</v>
      </c>
      <c r="AT76" s="346">
        <v>0</v>
      </c>
    </row>
    <row r="77" spans="1:79" s="274" customFormat="1" ht="30.75" customHeight="1" x14ac:dyDescent="0.25">
      <c r="A77" s="272" t="s">
        <v>37</v>
      </c>
      <c r="B77" s="236" t="s">
        <v>109</v>
      </c>
      <c r="C77" s="237" t="s">
        <v>113</v>
      </c>
      <c r="D77" s="273">
        <v>0</v>
      </c>
      <c r="E77" s="273">
        <v>0</v>
      </c>
      <c r="F77" s="273">
        <v>0</v>
      </c>
      <c r="G77" s="273">
        <v>0</v>
      </c>
      <c r="H77" s="273">
        <v>0</v>
      </c>
      <c r="I77" s="273">
        <v>0</v>
      </c>
      <c r="J77" s="273">
        <v>0</v>
      </c>
      <c r="K77" s="273">
        <v>0</v>
      </c>
      <c r="L77" s="273">
        <v>0</v>
      </c>
      <c r="M77" s="273">
        <v>0</v>
      </c>
      <c r="N77" s="273">
        <v>0</v>
      </c>
      <c r="O77" s="273">
        <v>0</v>
      </c>
      <c r="P77" s="273">
        <v>0</v>
      </c>
      <c r="Q77" s="273">
        <v>0</v>
      </c>
      <c r="R77" s="273">
        <v>0</v>
      </c>
      <c r="S77" s="273">
        <v>0</v>
      </c>
      <c r="T77" s="273">
        <v>0</v>
      </c>
      <c r="U77" s="273">
        <v>0</v>
      </c>
      <c r="V77" s="273">
        <v>0</v>
      </c>
      <c r="W77" s="273">
        <v>0</v>
      </c>
      <c r="X77" s="273">
        <v>0</v>
      </c>
      <c r="Y77" s="273">
        <v>0</v>
      </c>
      <c r="Z77" s="273">
        <v>0</v>
      </c>
      <c r="AA77" s="273">
        <v>0</v>
      </c>
      <c r="AB77" s="273">
        <v>0</v>
      </c>
      <c r="AC77" s="273">
        <v>0</v>
      </c>
      <c r="AD77" s="273">
        <v>0</v>
      </c>
      <c r="AE77" s="273">
        <v>0</v>
      </c>
      <c r="AF77" s="273">
        <v>0</v>
      </c>
      <c r="AG77" s="273">
        <v>0</v>
      </c>
      <c r="AH77" s="273">
        <v>0</v>
      </c>
      <c r="AI77" s="273">
        <v>0</v>
      </c>
      <c r="AJ77" s="273">
        <v>0</v>
      </c>
      <c r="AK77" s="273">
        <v>0</v>
      </c>
      <c r="AL77" s="273">
        <v>0</v>
      </c>
      <c r="AM77" s="273">
        <v>0</v>
      </c>
      <c r="AN77" s="273">
        <v>0</v>
      </c>
      <c r="AO77" s="273">
        <v>0</v>
      </c>
      <c r="AP77" s="273">
        <v>0</v>
      </c>
      <c r="AQ77" s="273">
        <v>0</v>
      </c>
      <c r="AR77" s="273">
        <v>0</v>
      </c>
      <c r="AS77" s="273">
        <v>0</v>
      </c>
      <c r="AT77" s="273">
        <v>0</v>
      </c>
    </row>
    <row r="78" spans="1:79" customFormat="1" ht="75" x14ac:dyDescent="0.25">
      <c r="A78" s="224" t="s">
        <v>556</v>
      </c>
      <c r="B78" s="225" t="s">
        <v>604</v>
      </c>
      <c r="C78" s="226" t="s">
        <v>564</v>
      </c>
      <c r="D78" s="273">
        <v>0</v>
      </c>
      <c r="E78" s="273">
        <v>0</v>
      </c>
      <c r="F78" s="273">
        <v>0</v>
      </c>
      <c r="G78" s="273">
        <v>0</v>
      </c>
      <c r="H78" s="273">
        <v>0</v>
      </c>
      <c r="I78" s="273">
        <v>0</v>
      </c>
      <c r="J78" s="273">
        <v>0</v>
      </c>
      <c r="K78" s="273">
        <v>0</v>
      </c>
      <c r="L78" s="273">
        <v>0</v>
      </c>
      <c r="M78" s="273">
        <v>0</v>
      </c>
      <c r="N78" s="273">
        <v>0</v>
      </c>
      <c r="O78" s="273">
        <v>0</v>
      </c>
      <c r="P78" s="273">
        <v>0</v>
      </c>
      <c r="Q78" s="273">
        <v>0</v>
      </c>
      <c r="R78" s="273">
        <v>0</v>
      </c>
      <c r="S78" s="273">
        <v>0</v>
      </c>
      <c r="T78" s="273">
        <v>0</v>
      </c>
      <c r="U78" s="273">
        <v>0</v>
      </c>
      <c r="V78" s="273">
        <v>0</v>
      </c>
      <c r="W78" s="273">
        <v>0</v>
      </c>
      <c r="X78" s="273">
        <v>0</v>
      </c>
      <c r="Y78" s="273">
        <v>0</v>
      </c>
      <c r="Z78" s="273">
        <v>0</v>
      </c>
      <c r="AA78" s="273">
        <v>0</v>
      </c>
      <c r="AB78" s="273">
        <v>0</v>
      </c>
      <c r="AC78" s="273">
        <v>0</v>
      </c>
      <c r="AD78" s="273">
        <v>0</v>
      </c>
      <c r="AE78" s="273">
        <v>0</v>
      </c>
      <c r="AF78" s="273">
        <v>0</v>
      </c>
      <c r="AG78" s="273">
        <v>0</v>
      </c>
      <c r="AH78" s="273">
        <v>0</v>
      </c>
      <c r="AI78" s="273">
        <v>0</v>
      </c>
      <c r="AJ78" s="273">
        <v>0</v>
      </c>
      <c r="AK78" s="273">
        <v>0</v>
      </c>
      <c r="AL78" s="273">
        <v>0</v>
      </c>
      <c r="AM78" s="273">
        <v>0</v>
      </c>
      <c r="AN78" s="273">
        <v>0</v>
      </c>
      <c r="AO78" s="273">
        <v>0</v>
      </c>
      <c r="AP78" s="273">
        <v>0</v>
      </c>
      <c r="AQ78" s="273">
        <v>0</v>
      </c>
      <c r="AR78" s="273">
        <v>0</v>
      </c>
      <c r="AS78" s="273">
        <v>0</v>
      </c>
      <c r="AT78" s="273">
        <v>0</v>
      </c>
    </row>
    <row r="79" spans="1:79" ht="15.75" x14ac:dyDescent="0.25">
      <c r="D79" s="88"/>
    </row>
    <row r="80" spans="1:79" ht="15.75" x14ac:dyDescent="0.25">
      <c r="D80" s="88"/>
    </row>
  </sheetData>
  <mergeCells count="49">
    <mergeCell ref="AT13:AT15"/>
    <mergeCell ref="V13:X13"/>
    <mergeCell ref="Y13:AB13"/>
    <mergeCell ref="A11:A13"/>
    <mergeCell ref="B11:B13"/>
    <mergeCell ref="C11:C13"/>
    <mergeCell ref="V14:X14"/>
    <mergeCell ref="D11:AT11"/>
    <mergeCell ref="R13:R15"/>
    <mergeCell ref="S13:S15"/>
    <mergeCell ref="AJ12:AL12"/>
    <mergeCell ref="AM12:AN12"/>
    <mergeCell ref="AO12:AQ12"/>
    <mergeCell ref="AR12:AS12"/>
    <mergeCell ref="AL13:AL15"/>
    <mergeCell ref="AM13:AM15"/>
    <mergeCell ref="A8:AR8"/>
    <mergeCell ref="AQ13:AQ15"/>
    <mergeCell ref="AR13:AR15"/>
    <mergeCell ref="AS13:AS15"/>
    <mergeCell ref="AP13:AP15"/>
    <mergeCell ref="V12:AI12"/>
    <mergeCell ref="A9:AR9"/>
    <mergeCell ref="D13:G13"/>
    <mergeCell ref="D14:G14"/>
    <mergeCell ref="H13:J13"/>
    <mergeCell ref="H14:J14"/>
    <mergeCell ref="K13:N13"/>
    <mergeCell ref="K14:N14"/>
    <mergeCell ref="O13:Q13"/>
    <mergeCell ref="O14:Q14"/>
    <mergeCell ref="D12:U12"/>
    <mergeCell ref="K2:L2"/>
    <mergeCell ref="M2:N2"/>
    <mergeCell ref="A4:AR4"/>
    <mergeCell ref="A5:AR5"/>
    <mergeCell ref="A6:AR6"/>
    <mergeCell ref="AN13:AN15"/>
    <mergeCell ref="AO13:AO15"/>
    <mergeCell ref="T13:T15"/>
    <mergeCell ref="U13:U15"/>
    <mergeCell ref="AI13:AI15"/>
    <mergeCell ref="AJ13:AJ15"/>
    <mergeCell ref="AK13:AK15"/>
    <mergeCell ref="Y14:AB14"/>
    <mergeCell ref="AC13:AE13"/>
    <mergeCell ref="AC14:AE14"/>
    <mergeCell ref="AF13:AH13"/>
    <mergeCell ref="AF14:AH14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2"/>
  <sheetViews>
    <sheetView topLeftCell="A56" zoomScale="70" zoomScaleNormal="70" workbookViewId="0">
      <selection activeCell="B87" sqref="B87"/>
    </sheetView>
  </sheetViews>
  <sheetFormatPr defaultColWidth="9.140625" defaultRowHeight="15" outlineLevelCol="1" x14ac:dyDescent="0.25"/>
  <cols>
    <col min="1" max="1" width="11.28515625" style="22" customWidth="1"/>
    <col min="2" max="2" width="73.42578125" style="22" customWidth="1"/>
    <col min="3" max="3" width="13.5703125" style="22" customWidth="1"/>
    <col min="4" max="8" width="9.140625" style="22" outlineLevel="1"/>
    <col min="9" max="9" width="10.42578125" style="22" customWidth="1" outlineLevel="1"/>
    <col min="10" max="14" width="9.140625" style="22" outlineLevel="1"/>
    <col min="15" max="15" width="10.28515625" style="22" customWidth="1" outlineLevel="1"/>
    <col min="16" max="19" width="9.140625" style="22" outlineLevel="1"/>
    <col min="20" max="20" width="11.7109375" style="22" customWidth="1" outlineLevel="1"/>
    <col min="21" max="21" width="15.28515625" style="22" customWidth="1" outlineLevel="1"/>
    <col min="22" max="22" width="16.7109375" style="22" customWidth="1" outlineLevel="1"/>
    <col min="23" max="23" width="14.28515625" style="22" customWidth="1" outlineLevel="1"/>
    <col min="24" max="24" width="11" style="22" customWidth="1" outlineLevel="1"/>
    <col min="25" max="25" width="9.85546875" style="22" customWidth="1" outlineLevel="1"/>
    <col min="26" max="29" width="9.140625" style="22" outlineLevel="1"/>
    <col min="30" max="30" width="13.85546875" style="22" customWidth="1" outlineLevel="1"/>
    <col min="31" max="31" width="9.140625" style="22" outlineLevel="1"/>
    <col min="32" max="32" width="15.140625" style="22" customWidth="1" outlineLevel="1"/>
    <col min="33" max="34" width="9.140625" style="22" outlineLevel="1"/>
    <col min="35" max="35" width="11.140625" style="22" customWidth="1" outlineLevel="1"/>
    <col min="36" max="38" width="9.140625" style="22" outlineLevel="1"/>
    <col min="39" max="39" width="10.7109375" style="22" customWidth="1" outlineLevel="1"/>
    <col min="40" max="40" width="9.140625" style="22" outlineLevel="1"/>
    <col min="41" max="41" width="11.42578125" style="22" customWidth="1" outlineLevel="1"/>
    <col min="42" max="42" width="13.28515625" style="22" customWidth="1" outlineLevel="1"/>
    <col min="43" max="45" width="9.140625" style="22" outlineLevel="1"/>
    <col min="46" max="47" width="15.28515625" style="22" customWidth="1" outlineLevel="1"/>
    <col min="48" max="48" width="20.5703125" style="22" customWidth="1" outlineLevel="1"/>
    <col min="49" max="56" width="9.140625" style="22" outlineLevel="1"/>
    <col min="57" max="57" width="9.5703125" style="22" customWidth="1" outlineLevel="1"/>
    <col min="58" max="70" width="9.140625" style="22" outlineLevel="1"/>
    <col min="71" max="71" width="11.140625" style="22" customWidth="1" outlineLevel="1"/>
    <col min="72" max="72" width="10" style="22" customWidth="1" outlineLevel="1"/>
    <col min="73" max="73" width="10.42578125" style="22" customWidth="1" outlineLevel="1"/>
    <col min="74" max="74" width="10" style="22" customWidth="1" outlineLevel="1"/>
    <col min="75" max="75" width="11.28515625" style="22" customWidth="1" outlineLevel="1"/>
    <col min="76" max="77" width="9.140625" style="22" outlineLevel="1"/>
    <col min="78" max="78" width="10.5703125" style="22" customWidth="1" outlineLevel="1"/>
    <col min="79" max="79" width="9" style="22" customWidth="1" outlineLevel="1"/>
    <col min="80" max="80" width="9.140625" style="22" outlineLevel="1"/>
    <col min="81" max="81" width="13" style="22" customWidth="1" outlineLevel="1"/>
    <col min="82" max="82" width="12.85546875" style="22" customWidth="1" outlineLevel="1"/>
    <col min="83" max="83" width="13.42578125" style="22" customWidth="1" outlineLevel="1"/>
    <col min="84" max="85" width="9.140625" style="22" outlineLevel="1"/>
    <col min="86" max="86" width="10" style="22" customWidth="1" outlineLevel="1"/>
    <col min="87" max="87" width="9.5703125" style="22" customWidth="1" outlineLevel="1"/>
    <col min="88" max="88" width="9.140625" style="22" outlineLevel="1"/>
    <col min="89" max="89" width="10.5703125" style="22" customWidth="1" outlineLevel="1"/>
    <col min="90" max="92" width="9.140625" style="22" outlineLevel="1"/>
    <col min="93" max="93" width="14" style="22" customWidth="1" outlineLevel="1"/>
    <col min="94" max="16384" width="9.140625" style="22"/>
  </cols>
  <sheetData>
    <row r="1" spans="1:48" s="36" customFormat="1" ht="22.5" x14ac:dyDescent="0.2">
      <c r="AR1" s="4" t="s">
        <v>358</v>
      </c>
    </row>
    <row r="2" spans="1:48" s="36" customFormat="1" ht="22.5" x14ac:dyDescent="0.3">
      <c r="J2" s="305"/>
      <c r="K2" s="437"/>
      <c r="L2" s="437"/>
      <c r="M2" s="437"/>
      <c r="N2" s="437"/>
      <c r="O2" s="305"/>
      <c r="AR2" s="3" t="s">
        <v>120</v>
      </c>
    </row>
    <row r="3" spans="1:48" s="36" customFormat="1" x14ac:dyDescent="0.25">
      <c r="AR3" s="3"/>
    </row>
    <row r="4" spans="1:48" s="36" customFormat="1" ht="18.75" x14ac:dyDescent="0.2">
      <c r="A4" s="438" t="s">
        <v>121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</row>
    <row r="5" spans="1:48" s="36" customFormat="1" ht="18.75" x14ac:dyDescent="0.2">
      <c r="A5" s="438" t="s">
        <v>254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</row>
    <row r="6" spans="1:48" s="36" customFormat="1" ht="18.75" x14ac:dyDescent="0.3">
      <c r="A6" s="439" t="s">
        <v>573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</row>
    <row r="7" spans="1:48" s="36" customFormat="1" x14ac:dyDescent="0.25"/>
    <row r="8" spans="1:48" s="36" customFormat="1" ht="18.75" x14ac:dyDescent="0.2">
      <c r="A8" s="436" t="s">
        <v>546</v>
      </c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</row>
    <row r="9" spans="1:48" s="36" customFormat="1" ht="15.75" x14ac:dyDescent="0.2">
      <c r="A9" s="440" t="s">
        <v>123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</row>
    <row r="11" spans="1:48" s="26" customFormat="1" ht="15.75" x14ac:dyDescent="0.25">
      <c r="A11" s="441" t="s">
        <v>38</v>
      </c>
      <c r="B11" s="430" t="s">
        <v>39</v>
      </c>
      <c r="C11" s="430" t="s">
        <v>160</v>
      </c>
      <c r="D11" s="429" t="s">
        <v>161</v>
      </c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</row>
    <row r="12" spans="1:48" s="27" customFormat="1" ht="94.5" x14ac:dyDescent="0.2">
      <c r="A12" s="442"/>
      <c r="B12" s="431"/>
      <c r="C12" s="431"/>
      <c r="D12" s="429" t="s">
        <v>162</v>
      </c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 t="s">
        <v>163</v>
      </c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16" t="s">
        <v>164</v>
      </c>
      <c r="AM12" s="417"/>
      <c r="AN12" s="418"/>
      <c r="AO12" s="416" t="s">
        <v>165</v>
      </c>
      <c r="AP12" s="418"/>
      <c r="AQ12" s="416" t="s">
        <v>166</v>
      </c>
      <c r="AR12" s="417"/>
      <c r="AS12" s="418"/>
      <c r="AT12" s="416" t="s">
        <v>167</v>
      </c>
      <c r="AU12" s="418"/>
      <c r="AV12" s="304" t="s">
        <v>168</v>
      </c>
    </row>
    <row r="13" spans="1:48" s="27" customFormat="1" ht="252" x14ac:dyDescent="0.2">
      <c r="A13" s="442"/>
      <c r="B13" s="431"/>
      <c r="C13" s="431"/>
      <c r="D13" s="416" t="s">
        <v>169</v>
      </c>
      <c r="E13" s="417"/>
      <c r="F13" s="417"/>
      <c r="G13" s="418"/>
      <c r="H13" s="416" t="s">
        <v>170</v>
      </c>
      <c r="I13" s="417"/>
      <c r="J13" s="418"/>
      <c r="K13" s="416" t="s">
        <v>171</v>
      </c>
      <c r="L13" s="417"/>
      <c r="M13" s="417"/>
      <c r="N13" s="418"/>
      <c r="O13" s="416" t="s">
        <v>172</v>
      </c>
      <c r="P13" s="417"/>
      <c r="Q13" s="417"/>
      <c r="R13" s="417"/>
      <c r="S13" s="418"/>
      <c r="T13" s="430" t="s">
        <v>173</v>
      </c>
      <c r="U13" s="430" t="s">
        <v>174</v>
      </c>
      <c r="V13" s="413" t="s">
        <v>175</v>
      </c>
      <c r="W13" s="430" t="s">
        <v>176</v>
      </c>
      <c r="X13" s="416" t="s">
        <v>177</v>
      </c>
      <c r="Y13" s="417"/>
      <c r="Z13" s="418"/>
      <c r="AA13" s="416" t="s">
        <v>178</v>
      </c>
      <c r="AB13" s="417"/>
      <c r="AC13" s="417"/>
      <c r="AD13" s="418"/>
      <c r="AE13" s="416" t="s">
        <v>179</v>
      </c>
      <c r="AF13" s="417"/>
      <c r="AG13" s="418"/>
      <c r="AH13" s="416" t="s">
        <v>180</v>
      </c>
      <c r="AI13" s="417"/>
      <c r="AJ13" s="418"/>
      <c r="AK13" s="413" t="s">
        <v>181</v>
      </c>
      <c r="AL13" s="413" t="s">
        <v>182</v>
      </c>
      <c r="AM13" s="413" t="s">
        <v>183</v>
      </c>
      <c r="AN13" s="413" t="s">
        <v>184</v>
      </c>
      <c r="AO13" s="413" t="s">
        <v>185</v>
      </c>
      <c r="AP13" s="413" t="s">
        <v>186</v>
      </c>
      <c r="AQ13" s="413" t="s">
        <v>187</v>
      </c>
      <c r="AR13" s="413" t="s">
        <v>188</v>
      </c>
      <c r="AS13" s="413" t="s">
        <v>189</v>
      </c>
      <c r="AT13" s="413" t="s">
        <v>190</v>
      </c>
      <c r="AU13" s="413" t="s">
        <v>191</v>
      </c>
      <c r="AV13" s="35" t="s">
        <v>192</v>
      </c>
    </row>
    <row r="14" spans="1:48" s="23" customFormat="1" ht="15.75" x14ac:dyDescent="0.25">
      <c r="A14" s="442"/>
      <c r="B14" s="431"/>
      <c r="C14" s="431"/>
      <c r="D14" s="419" t="s">
        <v>193</v>
      </c>
      <c r="E14" s="420"/>
      <c r="F14" s="420"/>
      <c r="G14" s="421"/>
      <c r="H14" s="419" t="s">
        <v>193</v>
      </c>
      <c r="I14" s="420"/>
      <c r="J14" s="421"/>
      <c r="K14" s="419" t="s">
        <v>193</v>
      </c>
      <c r="L14" s="420"/>
      <c r="M14" s="420"/>
      <c r="N14" s="421"/>
      <c r="O14" s="419" t="s">
        <v>193</v>
      </c>
      <c r="P14" s="420"/>
      <c r="Q14" s="420"/>
      <c r="R14" s="420"/>
      <c r="S14" s="421"/>
      <c r="T14" s="431"/>
      <c r="U14" s="431"/>
      <c r="V14" s="414"/>
      <c r="W14" s="431"/>
      <c r="X14" s="419" t="s">
        <v>193</v>
      </c>
      <c r="Y14" s="420"/>
      <c r="Z14" s="421"/>
      <c r="AA14" s="419" t="s">
        <v>193</v>
      </c>
      <c r="AB14" s="420"/>
      <c r="AC14" s="420"/>
      <c r="AD14" s="421"/>
      <c r="AE14" s="419" t="s">
        <v>193</v>
      </c>
      <c r="AF14" s="420"/>
      <c r="AG14" s="421"/>
      <c r="AH14" s="419" t="s">
        <v>193</v>
      </c>
      <c r="AI14" s="420"/>
      <c r="AJ14" s="421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28"/>
    </row>
    <row r="15" spans="1:48" s="23" customFormat="1" ht="15.75" x14ac:dyDescent="0.25">
      <c r="A15" s="443"/>
      <c r="B15" s="432"/>
      <c r="C15" s="432"/>
      <c r="D15" s="302">
        <v>110</v>
      </c>
      <c r="E15" s="302">
        <v>6</v>
      </c>
      <c r="F15" s="37" t="s">
        <v>194</v>
      </c>
      <c r="G15" s="302">
        <v>15</v>
      </c>
      <c r="H15" s="302">
        <v>110</v>
      </c>
      <c r="I15" s="37" t="s">
        <v>194</v>
      </c>
      <c r="J15" s="302">
        <v>15</v>
      </c>
      <c r="K15" s="304">
        <v>110</v>
      </c>
      <c r="L15" s="303" t="s">
        <v>195</v>
      </c>
      <c r="M15" s="303" t="s">
        <v>196</v>
      </c>
      <c r="N15" s="304" t="s">
        <v>197</v>
      </c>
      <c r="O15" s="302">
        <v>110</v>
      </c>
      <c r="P15" s="37" t="s">
        <v>196</v>
      </c>
      <c r="Q15" s="34" t="s">
        <v>194</v>
      </c>
      <c r="R15" s="34" t="s">
        <v>195</v>
      </c>
      <c r="S15" s="302" t="s">
        <v>197</v>
      </c>
      <c r="T15" s="432"/>
      <c r="U15" s="432"/>
      <c r="V15" s="415"/>
      <c r="W15" s="432"/>
      <c r="X15" s="304">
        <v>110</v>
      </c>
      <c r="Y15" s="303" t="s">
        <v>195</v>
      </c>
      <c r="Z15" s="304">
        <v>15</v>
      </c>
      <c r="AA15" s="304">
        <v>110</v>
      </c>
      <c r="AB15" s="304">
        <v>6</v>
      </c>
      <c r="AC15" s="303" t="s">
        <v>196</v>
      </c>
      <c r="AD15" s="304" t="s">
        <v>197</v>
      </c>
      <c r="AE15" s="304">
        <v>110</v>
      </c>
      <c r="AF15" s="303" t="s">
        <v>194</v>
      </c>
      <c r="AG15" s="304">
        <v>15</v>
      </c>
      <c r="AH15" s="304">
        <v>110</v>
      </c>
      <c r="AI15" s="303" t="s">
        <v>194</v>
      </c>
      <c r="AJ15" s="304">
        <v>15</v>
      </c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29"/>
    </row>
    <row r="16" spans="1:48" s="23" customFormat="1" x14ac:dyDescent="0.25">
      <c r="A16" s="32">
        <v>1</v>
      </c>
      <c r="B16" s="32">
        <v>2</v>
      </c>
      <c r="C16" s="32">
        <v>3</v>
      </c>
      <c r="D16" s="32" t="s">
        <v>234</v>
      </c>
      <c r="E16" s="32" t="s">
        <v>235</v>
      </c>
      <c r="F16" s="32" t="s">
        <v>233</v>
      </c>
      <c r="G16" s="32" t="s">
        <v>236</v>
      </c>
      <c r="H16" s="32" t="s">
        <v>237</v>
      </c>
      <c r="I16" s="32" t="s">
        <v>238</v>
      </c>
      <c r="J16" s="32" t="s">
        <v>239</v>
      </c>
      <c r="K16" s="32" t="s">
        <v>241</v>
      </c>
      <c r="L16" s="32" t="s">
        <v>242</v>
      </c>
      <c r="M16" s="32" t="s">
        <v>243</v>
      </c>
      <c r="N16" s="32" t="s">
        <v>244</v>
      </c>
      <c r="O16" s="32" t="s">
        <v>245</v>
      </c>
      <c r="P16" s="32" t="s">
        <v>246</v>
      </c>
      <c r="Q16" s="32" t="s">
        <v>247</v>
      </c>
      <c r="R16" s="32" t="s">
        <v>248</v>
      </c>
      <c r="S16" s="32" t="s">
        <v>249</v>
      </c>
      <c r="T16" s="32" t="s">
        <v>250</v>
      </c>
      <c r="U16" s="32" t="s">
        <v>251</v>
      </c>
      <c r="V16" s="32" t="s">
        <v>252</v>
      </c>
      <c r="W16" s="32" t="s">
        <v>253</v>
      </c>
      <c r="X16" s="32" t="s">
        <v>207</v>
      </c>
      <c r="Y16" s="32" t="s">
        <v>208</v>
      </c>
      <c r="Z16" s="32" t="s">
        <v>209</v>
      </c>
      <c r="AA16" s="32" t="s">
        <v>210</v>
      </c>
      <c r="AB16" s="32" t="s">
        <v>211</v>
      </c>
      <c r="AC16" s="32" t="s">
        <v>212</v>
      </c>
      <c r="AD16" s="32" t="s">
        <v>213</v>
      </c>
      <c r="AE16" s="32" t="s">
        <v>214</v>
      </c>
      <c r="AF16" s="32" t="s">
        <v>215</v>
      </c>
      <c r="AG16" s="32" t="s">
        <v>216</v>
      </c>
      <c r="AH16" s="32" t="s">
        <v>217</v>
      </c>
      <c r="AI16" s="32" t="s">
        <v>218</v>
      </c>
      <c r="AJ16" s="32" t="s">
        <v>219</v>
      </c>
      <c r="AK16" s="32" t="s">
        <v>220</v>
      </c>
      <c r="AL16" s="32" t="s">
        <v>221</v>
      </c>
      <c r="AM16" s="32" t="s">
        <v>222</v>
      </c>
      <c r="AN16" s="32" t="s">
        <v>223</v>
      </c>
      <c r="AO16" s="32" t="s">
        <v>224</v>
      </c>
      <c r="AP16" s="32" t="s">
        <v>225</v>
      </c>
      <c r="AQ16" s="32" t="s">
        <v>226</v>
      </c>
      <c r="AR16" s="32" t="s">
        <v>227</v>
      </c>
      <c r="AS16" s="32" t="s">
        <v>228</v>
      </c>
      <c r="AT16" s="32" t="s">
        <v>229</v>
      </c>
      <c r="AU16" s="32" t="s">
        <v>230</v>
      </c>
      <c r="AV16" s="32" t="s">
        <v>231</v>
      </c>
    </row>
    <row r="17" spans="1:61" s="206" customFormat="1" ht="18.75" x14ac:dyDescent="0.3">
      <c r="A17" s="202" t="s">
        <v>18</v>
      </c>
      <c r="B17" s="203" t="s">
        <v>51</v>
      </c>
      <c r="C17" s="204" t="s">
        <v>113</v>
      </c>
      <c r="D17" s="205">
        <f>SUM(D18:D23)</f>
        <v>0</v>
      </c>
      <c r="E17" s="205">
        <f t="shared" ref="E17:T17" si="0">SUM(E18:E23)</f>
        <v>0</v>
      </c>
      <c r="F17" s="205">
        <f t="shared" si="0"/>
        <v>0</v>
      </c>
      <c r="G17" s="205">
        <f t="shared" si="0"/>
        <v>0.66812499999999997</v>
      </c>
      <c r="H17" s="205">
        <f t="shared" si="0"/>
        <v>0</v>
      </c>
      <c r="I17" s="205">
        <f t="shared" si="0"/>
        <v>0</v>
      </c>
      <c r="J17" s="205">
        <f t="shared" si="0"/>
        <v>0</v>
      </c>
      <c r="K17" s="205">
        <f t="shared" si="0"/>
        <v>0</v>
      </c>
      <c r="L17" s="205">
        <f t="shared" si="0"/>
        <v>0</v>
      </c>
      <c r="M17" s="205">
        <f t="shared" si="0"/>
        <v>0</v>
      </c>
      <c r="N17" s="205">
        <f t="shared" si="0"/>
        <v>0</v>
      </c>
      <c r="O17" s="205">
        <f t="shared" si="0"/>
        <v>0</v>
      </c>
      <c r="P17" s="205">
        <f t="shared" si="0"/>
        <v>0</v>
      </c>
      <c r="Q17" s="205">
        <f t="shared" si="0"/>
        <v>0</v>
      </c>
      <c r="R17" s="205">
        <f t="shared" si="0"/>
        <v>0</v>
      </c>
      <c r="S17" s="205">
        <f t="shared" si="0"/>
        <v>0</v>
      </c>
      <c r="T17" s="205">
        <f t="shared" si="0"/>
        <v>0.18750000000000006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BC17" s="207"/>
      <c r="BD17" s="207"/>
      <c r="BE17" s="207"/>
      <c r="BF17" s="207"/>
      <c r="BG17" s="207">
        <v>0</v>
      </c>
      <c r="BH17" s="207">
        <v>0</v>
      </c>
      <c r="BI17" s="207">
        <v>0</v>
      </c>
    </row>
    <row r="18" spans="1:61" ht="18.75" x14ac:dyDescent="0.25">
      <c r="A18" s="38" t="s">
        <v>52</v>
      </c>
      <c r="B18" s="10" t="s">
        <v>53</v>
      </c>
      <c r="C18" s="20" t="s">
        <v>113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</row>
    <row r="19" spans="1:61" ht="18.75" x14ac:dyDescent="0.25">
      <c r="A19" s="38" t="s">
        <v>54</v>
      </c>
      <c r="B19" s="10" t="s">
        <v>55</v>
      </c>
      <c r="C19" s="20" t="s">
        <v>113</v>
      </c>
      <c r="D19" s="12">
        <f>D50</f>
        <v>0</v>
      </c>
      <c r="E19" s="12">
        <f t="shared" ref="E19:T19" si="1">E50</f>
        <v>0</v>
      </c>
      <c r="F19" s="12">
        <f t="shared" si="1"/>
        <v>0</v>
      </c>
      <c r="G19" s="12">
        <f t="shared" si="1"/>
        <v>0.66812499999999997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0.18750000000000006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</row>
    <row r="20" spans="1:61" ht="30" x14ac:dyDescent="0.25">
      <c r="A20" s="38" t="s">
        <v>56</v>
      </c>
      <c r="B20" s="10" t="s">
        <v>57</v>
      </c>
      <c r="C20" s="20" t="s">
        <v>113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</row>
    <row r="21" spans="1:61" ht="18.75" x14ac:dyDescent="0.25">
      <c r="A21" s="38" t="s">
        <v>58</v>
      </c>
      <c r="B21" s="10" t="s">
        <v>59</v>
      </c>
      <c r="C21" s="20" t="s">
        <v>113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</row>
    <row r="22" spans="1:61" ht="30" x14ac:dyDescent="0.25">
      <c r="A22" s="38" t="s">
        <v>60</v>
      </c>
      <c r="B22" s="10" t="s">
        <v>61</v>
      </c>
      <c r="C22" s="20" t="s">
        <v>113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205">
        <v>0</v>
      </c>
      <c r="V22" s="205">
        <v>0</v>
      </c>
      <c r="W22" s="205">
        <v>0</v>
      </c>
      <c r="X22" s="205">
        <v>0</v>
      </c>
      <c r="Y22" s="205">
        <v>0</v>
      </c>
      <c r="Z22" s="205">
        <v>0</v>
      </c>
      <c r="AA22" s="205">
        <v>0</v>
      </c>
      <c r="AB22" s="205">
        <v>0</v>
      </c>
      <c r="AC22" s="205">
        <v>0</v>
      </c>
      <c r="AD22" s="205">
        <v>0</v>
      </c>
      <c r="AE22" s="205">
        <v>0</v>
      </c>
      <c r="AF22" s="205">
        <v>0</v>
      </c>
      <c r="AG22" s="205">
        <v>0</v>
      </c>
      <c r="AH22" s="205">
        <v>0</v>
      </c>
      <c r="AI22" s="205">
        <v>0</v>
      </c>
      <c r="AJ22" s="205">
        <v>0</v>
      </c>
      <c r="AK22" s="205">
        <v>0</v>
      </c>
      <c r="AL22" s="205">
        <v>0</v>
      </c>
      <c r="AM22" s="205">
        <v>0</v>
      </c>
      <c r="AN22" s="205">
        <v>0</v>
      </c>
      <c r="AO22" s="205">
        <v>0</v>
      </c>
      <c r="AP22" s="205">
        <v>0</v>
      </c>
      <c r="AQ22" s="205">
        <v>0</v>
      </c>
      <c r="AR22" s="205">
        <v>0</v>
      </c>
      <c r="AS22" s="205">
        <v>0</v>
      </c>
      <c r="AT22" s="205">
        <v>0</v>
      </c>
      <c r="AU22" s="205">
        <v>0</v>
      </c>
      <c r="AV22" s="205">
        <v>0</v>
      </c>
    </row>
    <row r="23" spans="1:61" ht="18.75" x14ac:dyDescent="0.25">
      <c r="A23" s="38" t="s">
        <v>62</v>
      </c>
      <c r="B23" s="10" t="s">
        <v>63</v>
      </c>
      <c r="C23" s="20" t="s">
        <v>113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205">
        <v>0</v>
      </c>
      <c r="V23" s="205">
        <v>0</v>
      </c>
      <c r="W23" s="205">
        <v>0</v>
      </c>
      <c r="X23" s="205">
        <v>0</v>
      </c>
      <c r="Y23" s="205">
        <v>0</v>
      </c>
      <c r="Z23" s="205">
        <v>0</v>
      </c>
      <c r="AA23" s="205">
        <v>0</v>
      </c>
      <c r="AB23" s="205">
        <v>0</v>
      </c>
      <c r="AC23" s="205">
        <v>0</v>
      </c>
      <c r="AD23" s="205">
        <v>0</v>
      </c>
      <c r="AE23" s="205">
        <v>0</v>
      </c>
      <c r="AF23" s="205">
        <v>0</v>
      </c>
      <c r="AG23" s="205">
        <v>0</v>
      </c>
      <c r="AH23" s="205">
        <v>0</v>
      </c>
      <c r="AI23" s="205">
        <v>0</v>
      </c>
      <c r="AJ23" s="205">
        <v>0</v>
      </c>
      <c r="AK23" s="205">
        <v>0</v>
      </c>
      <c r="AL23" s="205">
        <v>0</v>
      </c>
      <c r="AM23" s="205">
        <v>0</v>
      </c>
      <c r="AN23" s="205">
        <v>0</v>
      </c>
      <c r="AO23" s="205">
        <v>0</v>
      </c>
      <c r="AP23" s="205">
        <v>0</v>
      </c>
      <c r="AQ23" s="205">
        <v>0</v>
      </c>
      <c r="AR23" s="205">
        <v>0</v>
      </c>
      <c r="AS23" s="205">
        <v>0</v>
      </c>
      <c r="AT23" s="205">
        <v>0</v>
      </c>
      <c r="AU23" s="205">
        <v>0</v>
      </c>
      <c r="AV23" s="205">
        <v>0</v>
      </c>
    </row>
    <row r="24" spans="1:61" ht="18.75" x14ac:dyDescent="0.25">
      <c r="A24" s="38" t="s">
        <v>23</v>
      </c>
      <c r="B24" s="10" t="s">
        <v>51</v>
      </c>
      <c r="C24" s="20" t="s">
        <v>113</v>
      </c>
      <c r="D24" s="12">
        <f>D25+D50</f>
        <v>0</v>
      </c>
      <c r="E24" s="12">
        <f t="shared" ref="E24:T24" si="2">E25+E50</f>
        <v>0</v>
      </c>
      <c r="F24" s="12">
        <f t="shared" si="2"/>
        <v>0</v>
      </c>
      <c r="G24" s="12">
        <f t="shared" si="2"/>
        <v>0.66812499999999997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12">
        <f t="shared" si="2"/>
        <v>0</v>
      </c>
      <c r="P24" s="12">
        <f t="shared" si="2"/>
        <v>0</v>
      </c>
      <c r="Q24" s="12">
        <f t="shared" si="2"/>
        <v>0</v>
      </c>
      <c r="R24" s="12">
        <f t="shared" si="2"/>
        <v>0</v>
      </c>
      <c r="S24" s="12">
        <f t="shared" si="2"/>
        <v>0</v>
      </c>
      <c r="T24" s="12">
        <f t="shared" si="2"/>
        <v>0.18750000000000006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205">
        <v>0</v>
      </c>
      <c r="AB24" s="205">
        <v>0</v>
      </c>
      <c r="AC24" s="205">
        <v>0</v>
      </c>
      <c r="AD24" s="205">
        <v>0</v>
      </c>
      <c r="AE24" s="205">
        <v>0</v>
      </c>
      <c r="AF24" s="205">
        <v>0</v>
      </c>
      <c r="AG24" s="205">
        <v>0</v>
      </c>
      <c r="AH24" s="205">
        <v>0</v>
      </c>
      <c r="AI24" s="205">
        <v>0</v>
      </c>
      <c r="AJ24" s="205">
        <v>0</v>
      </c>
      <c r="AK24" s="205">
        <v>0</v>
      </c>
      <c r="AL24" s="205">
        <v>0</v>
      </c>
      <c r="AM24" s="205">
        <v>0</v>
      </c>
      <c r="AN24" s="205">
        <v>0</v>
      </c>
      <c r="AO24" s="205">
        <v>0</v>
      </c>
      <c r="AP24" s="205">
        <v>0</v>
      </c>
      <c r="AQ24" s="205">
        <v>0</v>
      </c>
      <c r="AR24" s="205">
        <v>0</v>
      </c>
      <c r="AS24" s="205">
        <v>0</v>
      </c>
      <c r="AT24" s="205">
        <v>0</v>
      </c>
      <c r="AU24" s="205">
        <v>0</v>
      </c>
      <c r="AV24" s="205">
        <v>0</v>
      </c>
    </row>
    <row r="25" spans="1:61" ht="18.75" x14ac:dyDescent="0.25">
      <c r="A25" s="38" t="s">
        <v>0</v>
      </c>
      <c r="B25" s="10" t="s">
        <v>64</v>
      </c>
      <c r="C25" s="20" t="s">
        <v>113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  <c r="AB25" s="205">
        <v>0</v>
      </c>
      <c r="AC25" s="205">
        <v>0</v>
      </c>
      <c r="AD25" s="205">
        <v>0</v>
      </c>
      <c r="AE25" s="205">
        <v>0</v>
      </c>
      <c r="AF25" s="205">
        <v>0</v>
      </c>
      <c r="AG25" s="205">
        <v>0</v>
      </c>
      <c r="AH25" s="205">
        <v>0</v>
      </c>
      <c r="AI25" s="205">
        <v>0</v>
      </c>
      <c r="AJ25" s="205">
        <v>0</v>
      </c>
      <c r="AK25" s="205">
        <v>0</v>
      </c>
      <c r="AL25" s="205">
        <v>0</v>
      </c>
      <c r="AM25" s="205">
        <v>0</v>
      </c>
      <c r="AN25" s="205">
        <v>0</v>
      </c>
      <c r="AO25" s="205">
        <v>0</v>
      </c>
      <c r="AP25" s="205">
        <v>0</v>
      </c>
      <c r="AQ25" s="205">
        <v>0</v>
      </c>
      <c r="AR25" s="205">
        <v>0</v>
      </c>
      <c r="AS25" s="205">
        <v>0</v>
      </c>
      <c r="AT25" s="205">
        <v>0</v>
      </c>
      <c r="AU25" s="205">
        <v>0</v>
      </c>
      <c r="AV25" s="205">
        <v>0</v>
      </c>
    </row>
    <row r="26" spans="1:61" ht="30" x14ac:dyDescent="0.25">
      <c r="A26" s="38" t="s">
        <v>1</v>
      </c>
      <c r="B26" s="10" t="s">
        <v>65</v>
      </c>
      <c r="C26" s="20" t="s">
        <v>113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205">
        <v>0</v>
      </c>
      <c r="AB26" s="205">
        <v>0</v>
      </c>
      <c r="AC26" s="205">
        <v>0</v>
      </c>
      <c r="AD26" s="205">
        <v>0</v>
      </c>
      <c r="AE26" s="205">
        <v>0</v>
      </c>
      <c r="AF26" s="205">
        <v>0</v>
      </c>
      <c r="AG26" s="205">
        <v>0</v>
      </c>
      <c r="AH26" s="205">
        <v>0</v>
      </c>
      <c r="AI26" s="205">
        <v>0</v>
      </c>
      <c r="AJ26" s="205">
        <v>0</v>
      </c>
      <c r="AK26" s="205">
        <v>0</v>
      </c>
      <c r="AL26" s="205">
        <v>0</v>
      </c>
      <c r="AM26" s="205">
        <v>0</v>
      </c>
      <c r="AN26" s="205">
        <v>0</v>
      </c>
      <c r="AO26" s="205">
        <v>0</v>
      </c>
      <c r="AP26" s="205">
        <v>0</v>
      </c>
      <c r="AQ26" s="205">
        <v>0</v>
      </c>
      <c r="AR26" s="205">
        <v>0</v>
      </c>
      <c r="AS26" s="205">
        <v>0</v>
      </c>
      <c r="AT26" s="205">
        <v>0</v>
      </c>
      <c r="AU26" s="205">
        <v>0</v>
      </c>
      <c r="AV26" s="205">
        <v>0</v>
      </c>
    </row>
    <row r="27" spans="1:61" ht="30" x14ac:dyDescent="0.25">
      <c r="A27" s="38" t="s">
        <v>34</v>
      </c>
      <c r="B27" s="10" t="s">
        <v>66</v>
      </c>
      <c r="C27" s="20" t="s">
        <v>113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205">
        <v>0</v>
      </c>
      <c r="V27" s="205">
        <v>0</v>
      </c>
      <c r="W27" s="205">
        <v>0</v>
      </c>
      <c r="X27" s="205">
        <v>0</v>
      </c>
      <c r="Y27" s="205">
        <v>0</v>
      </c>
      <c r="Z27" s="205">
        <v>0</v>
      </c>
      <c r="AA27" s="205">
        <v>0</v>
      </c>
      <c r="AB27" s="205">
        <v>0</v>
      </c>
      <c r="AC27" s="205">
        <v>0</v>
      </c>
      <c r="AD27" s="205">
        <v>0</v>
      </c>
      <c r="AE27" s="205">
        <v>0</v>
      </c>
      <c r="AF27" s="205">
        <v>0</v>
      </c>
      <c r="AG27" s="205">
        <v>0</v>
      </c>
      <c r="AH27" s="205">
        <v>0</v>
      </c>
      <c r="AI27" s="205">
        <v>0</v>
      </c>
      <c r="AJ27" s="205">
        <v>0</v>
      </c>
      <c r="AK27" s="205">
        <v>0</v>
      </c>
      <c r="AL27" s="205">
        <v>0</v>
      </c>
      <c r="AM27" s="205">
        <v>0</v>
      </c>
      <c r="AN27" s="205">
        <v>0</v>
      </c>
      <c r="AO27" s="205">
        <v>0</v>
      </c>
      <c r="AP27" s="205">
        <v>0</v>
      </c>
      <c r="AQ27" s="205">
        <v>0</v>
      </c>
      <c r="AR27" s="205">
        <v>0</v>
      </c>
      <c r="AS27" s="205">
        <v>0</v>
      </c>
      <c r="AT27" s="205">
        <v>0</v>
      </c>
      <c r="AU27" s="205">
        <v>0</v>
      </c>
      <c r="AV27" s="205">
        <v>0</v>
      </c>
    </row>
    <row r="28" spans="1:61" ht="30" x14ac:dyDescent="0.25">
      <c r="A28" s="38" t="s">
        <v>33</v>
      </c>
      <c r="B28" s="10" t="s">
        <v>67</v>
      </c>
      <c r="C28" s="20" t="s">
        <v>113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205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5">
        <v>0</v>
      </c>
      <c r="AB28" s="205">
        <v>0</v>
      </c>
      <c r="AC28" s="205">
        <v>0</v>
      </c>
      <c r="AD28" s="205">
        <v>0</v>
      </c>
      <c r="AE28" s="205">
        <v>0</v>
      </c>
      <c r="AF28" s="205">
        <v>0</v>
      </c>
      <c r="AG28" s="205">
        <v>0</v>
      </c>
      <c r="AH28" s="205">
        <v>0</v>
      </c>
      <c r="AI28" s="205">
        <v>0</v>
      </c>
      <c r="AJ28" s="205">
        <v>0</v>
      </c>
      <c r="AK28" s="205">
        <v>0</v>
      </c>
      <c r="AL28" s="205">
        <v>0</v>
      </c>
      <c r="AM28" s="205">
        <v>0</v>
      </c>
      <c r="AN28" s="205">
        <v>0</v>
      </c>
      <c r="AO28" s="205">
        <v>0</v>
      </c>
      <c r="AP28" s="205">
        <v>0</v>
      </c>
      <c r="AQ28" s="205">
        <v>0</v>
      </c>
      <c r="AR28" s="205">
        <v>0</v>
      </c>
      <c r="AS28" s="205">
        <v>0</v>
      </c>
      <c r="AT28" s="205">
        <v>0</v>
      </c>
      <c r="AU28" s="205">
        <v>0</v>
      </c>
      <c r="AV28" s="205">
        <v>0</v>
      </c>
    </row>
    <row r="29" spans="1:61" ht="30" x14ac:dyDescent="0.25">
      <c r="A29" s="38" t="s">
        <v>28</v>
      </c>
      <c r="B29" s="10" t="s">
        <v>68</v>
      </c>
      <c r="C29" s="20" t="s">
        <v>113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205">
        <v>0</v>
      </c>
      <c r="V29" s="205">
        <v>0</v>
      </c>
      <c r="W29" s="205">
        <v>0</v>
      </c>
      <c r="X29" s="205">
        <v>0</v>
      </c>
      <c r="Y29" s="205">
        <v>0</v>
      </c>
      <c r="Z29" s="205">
        <v>0</v>
      </c>
      <c r="AA29" s="205">
        <v>0</v>
      </c>
      <c r="AB29" s="205">
        <v>0</v>
      </c>
      <c r="AC29" s="205">
        <v>0</v>
      </c>
      <c r="AD29" s="205">
        <v>0</v>
      </c>
      <c r="AE29" s="205">
        <v>0</v>
      </c>
      <c r="AF29" s="205">
        <v>0</v>
      </c>
      <c r="AG29" s="205">
        <v>0</v>
      </c>
      <c r="AH29" s="205">
        <v>0</v>
      </c>
      <c r="AI29" s="205">
        <v>0</v>
      </c>
      <c r="AJ29" s="205">
        <v>0</v>
      </c>
      <c r="AK29" s="205">
        <v>0</v>
      </c>
      <c r="AL29" s="205">
        <v>0</v>
      </c>
      <c r="AM29" s="205">
        <v>0</v>
      </c>
      <c r="AN29" s="205">
        <v>0</v>
      </c>
      <c r="AO29" s="205">
        <v>0</v>
      </c>
      <c r="AP29" s="205">
        <v>0</v>
      </c>
      <c r="AQ29" s="205">
        <v>0</v>
      </c>
      <c r="AR29" s="205">
        <v>0</v>
      </c>
      <c r="AS29" s="205">
        <v>0</v>
      </c>
      <c r="AT29" s="205">
        <v>0</v>
      </c>
      <c r="AU29" s="205">
        <v>0</v>
      </c>
      <c r="AV29" s="205">
        <v>0</v>
      </c>
    </row>
    <row r="30" spans="1:61" ht="30" x14ac:dyDescent="0.25">
      <c r="A30" s="39" t="s">
        <v>2</v>
      </c>
      <c r="B30" s="10" t="s">
        <v>70</v>
      </c>
      <c r="C30" s="301" t="s">
        <v>113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205">
        <v>0</v>
      </c>
      <c r="V30" s="205">
        <v>0</v>
      </c>
      <c r="W30" s="205">
        <v>0</v>
      </c>
      <c r="X30" s="205">
        <v>0</v>
      </c>
      <c r="Y30" s="205">
        <v>0</v>
      </c>
      <c r="Z30" s="205">
        <v>0</v>
      </c>
      <c r="AA30" s="205">
        <v>0</v>
      </c>
      <c r="AB30" s="205">
        <v>0</v>
      </c>
      <c r="AC30" s="205">
        <v>0</v>
      </c>
      <c r="AD30" s="205">
        <v>0</v>
      </c>
      <c r="AE30" s="205">
        <v>0</v>
      </c>
      <c r="AF30" s="205">
        <v>0</v>
      </c>
      <c r="AG30" s="205">
        <v>0</v>
      </c>
      <c r="AH30" s="205">
        <v>0</v>
      </c>
      <c r="AI30" s="205">
        <v>0</v>
      </c>
      <c r="AJ30" s="205">
        <v>0</v>
      </c>
      <c r="AK30" s="205">
        <v>0</v>
      </c>
      <c r="AL30" s="205">
        <v>0</v>
      </c>
      <c r="AM30" s="205">
        <v>0</v>
      </c>
      <c r="AN30" s="205">
        <v>0</v>
      </c>
      <c r="AO30" s="205">
        <v>0</v>
      </c>
      <c r="AP30" s="205">
        <v>0</v>
      </c>
      <c r="AQ30" s="205">
        <v>0</v>
      </c>
      <c r="AR30" s="205">
        <v>0</v>
      </c>
      <c r="AS30" s="205">
        <v>0</v>
      </c>
      <c r="AT30" s="205">
        <v>0</v>
      </c>
      <c r="AU30" s="205">
        <v>0</v>
      </c>
      <c r="AV30" s="205">
        <v>0</v>
      </c>
    </row>
    <row r="31" spans="1:61" ht="45" x14ac:dyDescent="0.25">
      <c r="A31" s="39" t="s">
        <v>32</v>
      </c>
      <c r="B31" s="10" t="s">
        <v>71</v>
      </c>
      <c r="C31" s="301" t="s">
        <v>113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205">
        <v>0</v>
      </c>
      <c r="AB31" s="205">
        <v>0</v>
      </c>
      <c r="AC31" s="205">
        <v>0</v>
      </c>
      <c r="AD31" s="205">
        <v>0</v>
      </c>
      <c r="AE31" s="205">
        <v>0</v>
      </c>
      <c r="AF31" s="205">
        <v>0</v>
      </c>
      <c r="AG31" s="205">
        <v>0</v>
      </c>
      <c r="AH31" s="205">
        <v>0</v>
      </c>
      <c r="AI31" s="205">
        <v>0</v>
      </c>
      <c r="AJ31" s="205">
        <v>0</v>
      </c>
      <c r="AK31" s="205">
        <v>0</v>
      </c>
      <c r="AL31" s="205">
        <v>0</v>
      </c>
      <c r="AM31" s="205">
        <v>0</v>
      </c>
      <c r="AN31" s="205">
        <v>0</v>
      </c>
      <c r="AO31" s="205">
        <v>0</v>
      </c>
      <c r="AP31" s="205">
        <v>0</v>
      </c>
      <c r="AQ31" s="205">
        <v>0</v>
      </c>
      <c r="AR31" s="205">
        <v>0</v>
      </c>
      <c r="AS31" s="205">
        <v>0</v>
      </c>
      <c r="AT31" s="205">
        <v>0</v>
      </c>
      <c r="AU31" s="205">
        <v>0</v>
      </c>
      <c r="AV31" s="205">
        <v>0</v>
      </c>
    </row>
    <row r="32" spans="1:61" ht="30" x14ac:dyDescent="0.25">
      <c r="A32" s="39" t="s">
        <v>69</v>
      </c>
      <c r="B32" s="10" t="s">
        <v>72</v>
      </c>
      <c r="C32" s="301" t="s">
        <v>113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205">
        <v>0</v>
      </c>
      <c r="V32" s="205">
        <v>0</v>
      </c>
      <c r="W32" s="205">
        <v>0</v>
      </c>
      <c r="X32" s="205">
        <v>0</v>
      </c>
      <c r="Y32" s="205">
        <v>0</v>
      </c>
      <c r="Z32" s="205">
        <v>0</v>
      </c>
      <c r="AA32" s="205">
        <v>0</v>
      </c>
      <c r="AB32" s="205">
        <v>0</v>
      </c>
      <c r="AC32" s="205">
        <v>0</v>
      </c>
      <c r="AD32" s="205">
        <v>0</v>
      </c>
      <c r="AE32" s="205">
        <v>0</v>
      </c>
      <c r="AF32" s="205">
        <v>0</v>
      </c>
      <c r="AG32" s="205">
        <v>0</v>
      </c>
      <c r="AH32" s="205">
        <v>0</v>
      </c>
      <c r="AI32" s="205">
        <v>0</v>
      </c>
      <c r="AJ32" s="205">
        <v>0</v>
      </c>
      <c r="AK32" s="205">
        <v>0</v>
      </c>
      <c r="AL32" s="205">
        <v>0</v>
      </c>
      <c r="AM32" s="205">
        <v>0</v>
      </c>
      <c r="AN32" s="205">
        <v>0</v>
      </c>
      <c r="AO32" s="205">
        <v>0</v>
      </c>
      <c r="AP32" s="205">
        <v>0</v>
      </c>
      <c r="AQ32" s="205">
        <v>0</v>
      </c>
      <c r="AR32" s="205">
        <v>0</v>
      </c>
      <c r="AS32" s="205">
        <v>0</v>
      </c>
      <c r="AT32" s="205">
        <v>0</v>
      </c>
      <c r="AU32" s="205">
        <v>0</v>
      </c>
      <c r="AV32" s="205">
        <v>0</v>
      </c>
    </row>
    <row r="33" spans="1:48" ht="30" x14ac:dyDescent="0.25">
      <c r="A33" s="39" t="s">
        <v>3</v>
      </c>
      <c r="B33" s="10" t="s">
        <v>73</v>
      </c>
      <c r="C33" s="301" t="s">
        <v>113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205">
        <v>0</v>
      </c>
      <c r="AB33" s="205">
        <v>0</v>
      </c>
      <c r="AC33" s="205">
        <v>0</v>
      </c>
      <c r="AD33" s="205">
        <v>0</v>
      </c>
      <c r="AE33" s="205">
        <v>0</v>
      </c>
      <c r="AF33" s="205">
        <v>0</v>
      </c>
      <c r="AG33" s="205">
        <v>0</v>
      </c>
      <c r="AH33" s="205">
        <v>0</v>
      </c>
      <c r="AI33" s="205">
        <v>0</v>
      </c>
      <c r="AJ33" s="205">
        <v>0</v>
      </c>
      <c r="AK33" s="205">
        <v>0</v>
      </c>
      <c r="AL33" s="205">
        <v>0</v>
      </c>
      <c r="AM33" s="205">
        <v>0</v>
      </c>
      <c r="AN33" s="205">
        <v>0</v>
      </c>
      <c r="AO33" s="205">
        <v>0</v>
      </c>
      <c r="AP33" s="205">
        <v>0</v>
      </c>
      <c r="AQ33" s="205">
        <v>0</v>
      </c>
      <c r="AR33" s="205">
        <v>0</v>
      </c>
      <c r="AS33" s="205">
        <v>0</v>
      </c>
      <c r="AT33" s="205">
        <v>0</v>
      </c>
      <c r="AU33" s="205">
        <v>0</v>
      </c>
      <c r="AV33" s="205">
        <v>0</v>
      </c>
    </row>
    <row r="34" spans="1:48" ht="30" x14ac:dyDescent="0.25">
      <c r="A34" s="39" t="s">
        <v>19</v>
      </c>
      <c r="B34" s="10" t="s">
        <v>73</v>
      </c>
      <c r="C34" s="301" t="s">
        <v>113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5">
        <v>0</v>
      </c>
      <c r="AC34" s="205">
        <v>0</v>
      </c>
      <c r="AD34" s="205">
        <v>0</v>
      </c>
      <c r="AE34" s="205">
        <v>0</v>
      </c>
      <c r="AF34" s="205">
        <v>0</v>
      </c>
      <c r="AG34" s="205">
        <v>0</v>
      </c>
      <c r="AH34" s="205">
        <v>0</v>
      </c>
      <c r="AI34" s="205">
        <v>0</v>
      </c>
      <c r="AJ34" s="205">
        <v>0</v>
      </c>
      <c r="AK34" s="205">
        <v>0</v>
      </c>
      <c r="AL34" s="205">
        <v>0</v>
      </c>
      <c r="AM34" s="205">
        <v>0</v>
      </c>
      <c r="AN34" s="205">
        <v>0</v>
      </c>
      <c r="AO34" s="205">
        <v>0</v>
      </c>
      <c r="AP34" s="205">
        <v>0</v>
      </c>
      <c r="AQ34" s="205">
        <v>0</v>
      </c>
      <c r="AR34" s="205">
        <v>0</v>
      </c>
      <c r="AS34" s="205">
        <v>0</v>
      </c>
      <c r="AT34" s="205">
        <v>0</v>
      </c>
      <c r="AU34" s="205">
        <v>0</v>
      </c>
      <c r="AV34" s="205">
        <v>0</v>
      </c>
    </row>
    <row r="35" spans="1:48" ht="60" x14ac:dyDescent="0.25">
      <c r="A35" s="39" t="s">
        <v>20</v>
      </c>
      <c r="B35" s="10" t="s">
        <v>74</v>
      </c>
      <c r="C35" s="301" t="s">
        <v>113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205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5">
        <v>0</v>
      </c>
      <c r="AB35" s="205">
        <v>0</v>
      </c>
      <c r="AC35" s="205">
        <v>0</v>
      </c>
      <c r="AD35" s="205">
        <v>0</v>
      </c>
      <c r="AE35" s="205">
        <v>0</v>
      </c>
      <c r="AF35" s="205">
        <v>0</v>
      </c>
      <c r="AG35" s="205">
        <v>0</v>
      </c>
      <c r="AH35" s="205">
        <v>0</v>
      </c>
      <c r="AI35" s="205">
        <v>0</v>
      </c>
      <c r="AJ35" s="205">
        <v>0</v>
      </c>
      <c r="AK35" s="205">
        <v>0</v>
      </c>
      <c r="AL35" s="205">
        <v>0</v>
      </c>
      <c r="AM35" s="205">
        <v>0</v>
      </c>
      <c r="AN35" s="205">
        <v>0</v>
      </c>
      <c r="AO35" s="205">
        <v>0</v>
      </c>
      <c r="AP35" s="205">
        <v>0</v>
      </c>
      <c r="AQ35" s="205">
        <v>0</v>
      </c>
      <c r="AR35" s="205">
        <v>0</v>
      </c>
      <c r="AS35" s="205">
        <v>0</v>
      </c>
      <c r="AT35" s="205">
        <v>0</v>
      </c>
      <c r="AU35" s="205">
        <v>0</v>
      </c>
      <c r="AV35" s="205">
        <v>0</v>
      </c>
    </row>
    <row r="36" spans="1:48" ht="45" x14ac:dyDescent="0.25">
      <c r="A36" s="39" t="s">
        <v>20</v>
      </c>
      <c r="B36" s="10" t="s">
        <v>75</v>
      </c>
      <c r="C36" s="301" t="s">
        <v>113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205">
        <v>0</v>
      </c>
      <c r="V36" s="205">
        <v>0</v>
      </c>
      <c r="W36" s="205">
        <v>0</v>
      </c>
      <c r="X36" s="205">
        <v>0</v>
      </c>
      <c r="Y36" s="205">
        <v>0</v>
      </c>
      <c r="Z36" s="205">
        <v>0</v>
      </c>
      <c r="AA36" s="205">
        <v>0</v>
      </c>
      <c r="AB36" s="205">
        <v>0</v>
      </c>
      <c r="AC36" s="205">
        <v>0</v>
      </c>
      <c r="AD36" s="205">
        <v>0</v>
      </c>
      <c r="AE36" s="205">
        <v>0</v>
      </c>
      <c r="AF36" s="205">
        <v>0</v>
      </c>
      <c r="AG36" s="205">
        <v>0</v>
      </c>
      <c r="AH36" s="205">
        <v>0</v>
      </c>
      <c r="AI36" s="205">
        <v>0</v>
      </c>
      <c r="AJ36" s="205">
        <v>0</v>
      </c>
      <c r="AK36" s="205">
        <v>0</v>
      </c>
      <c r="AL36" s="205">
        <v>0</v>
      </c>
      <c r="AM36" s="205">
        <v>0</v>
      </c>
      <c r="AN36" s="205">
        <v>0</v>
      </c>
      <c r="AO36" s="205">
        <v>0</v>
      </c>
      <c r="AP36" s="205">
        <v>0</v>
      </c>
      <c r="AQ36" s="205">
        <v>0</v>
      </c>
      <c r="AR36" s="205">
        <v>0</v>
      </c>
      <c r="AS36" s="205">
        <v>0</v>
      </c>
      <c r="AT36" s="205">
        <v>0</v>
      </c>
      <c r="AU36" s="205">
        <v>0</v>
      </c>
      <c r="AV36" s="205">
        <v>0</v>
      </c>
    </row>
    <row r="37" spans="1:48" ht="60" x14ac:dyDescent="0.25">
      <c r="A37" s="39" t="s">
        <v>20</v>
      </c>
      <c r="B37" s="10" t="s">
        <v>76</v>
      </c>
      <c r="C37" s="301" t="s">
        <v>113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205">
        <v>0</v>
      </c>
      <c r="V37" s="205">
        <v>0</v>
      </c>
      <c r="W37" s="205">
        <v>0</v>
      </c>
      <c r="X37" s="205">
        <v>0</v>
      </c>
      <c r="Y37" s="205">
        <v>0</v>
      </c>
      <c r="Z37" s="205">
        <v>0</v>
      </c>
      <c r="AA37" s="205">
        <v>0</v>
      </c>
      <c r="AB37" s="205">
        <v>0</v>
      </c>
      <c r="AC37" s="205">
        <v>0</v>
      </c>
      <c r="AD37" s="205">
        <v>0</v>
      </c>
      <c r="AE37" s="205">
        <v>0</v>
      </c>
      <c r="AF37" s="205">
        <v>0</v>
      </c>
      <c r="AG37" s="205">
        <v>0</v>
      </c>
      <c r="AH37" s="205">
        <v>0</v>
      </c>
      <c r="AI37" s="205">
        <v>0</v>
      </c>
      <c r="AJ37" s="205">
        <v>0</v>
      </c>
      <c r="AK37" s="205">
        <v>0</v>
      </c>
      <c r="AL37" s="205">
        <v>0</v>
      </c>
      <c r="AM37" s="205">
        <v>0</v>
      </c>
      <c r="AN37" s="205">
        <v>0</v>
      </c>
      <c r="AO37" s="205">
        <v>0</v>
      </c>
      <c r="AP37" s="205">
        <v>0</v>
      </c>
      <c r="AQ37" s="205">
        <v>0</v>
      </c>
      <c r="AR37" s="205">
        <v>0</v>
      </c>
      <c r="AS37" s="205">
        <v>0</v>
      </c>
      <c r="AT37" s="205">
        <v>0</v>
      </c>
      <c r="AU37" s="205">
        <v>0</v>
      </c>
      <c r="AV37" s="205">
        <v>0</v>
      </c>
    </row>
    <row r="38" spans="1:48" ht="60" x14ac:dyDescent="0.25">
      <c r="A38" s="39" t="s">
        <v>114</v>
      </c>
      <c r="B38" s="10" t="s">
        <v>74</v>
      </c>
      <c r="C38" s="301" t="s">
        <v>113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205">
        <v>0</v>
      </c>
      <c r="V38" s="205">
        <v>0</v>
      </c>
      <c r="W38" s="205">
        <v>0</v>
      </c>
      <c r="X38" s="205">
        <v>0</v>
      </c>
      <c r="Y38" s="205">
        <v>0</v>
      </c>
      <c r="Z38" s="205">
        <v>0</v>
      </c>
      <c r="AA38" s="205">
        <v>0</v>
      </c>
      <c r="AB38" s="205">
        <v>0</v>
      </c>
      <c r="AC38" s="205">
        <v>0</v>
      </c>
      <c r="AD38" s="205">
        <v>0</v>
      </c>
      <c r="AE38" s="205">
        <v>0</v>
      </c>
      <c r="AF38" s="205">
        <v>0</v>
      </c>
      <c r="AG38" s="205">
        <v>0</v>
      </c>
      <c r="AH38" s="205">
        <v>0</v>
      </c>
      <c r="AI38" s="205">
        <v>0</v>
      </c>
      <c r="AJ38" s="205">
        <v>0</v>
      </c>
      <c r="AK38" s="205">
        <v>0</v>
      </c>
      <c r="AL38" s="205">
        <v>0</v>
      </c>
      <c r="AM38" s="205">
        <v>0</v>
      </c>
      <c r="AN38" s="205">
        <v>0</v>
      </c>
      <c r="AO38" s="205">
        <v>0</v>
      </c>
      <c r="AP38" s="205">
        <v>0</v>
      </c>
      <c r="AQ38" s="205">
        <v>0</v>
      </c>
      <c r="AR38" s="205">
        <v>0</v>
      </c>
      <c r="AS38" s="205">
        <v>0</v>
      </c>
      <c r="AT38" s="205">
        <v>0</v>
      </c>
      <c r="AU38" s="205">
        <v>0</v>
      </c>
      <c r="AV38" s="205">
        <v>0</v>
      </c>
    </row>
    <row r="39" spans="1:48" ht="45" x14ac:dyDescent="0.25">
      <c r="A39" s="39" t="s">
        <v>114</v>
      </c>
      <c r="B39" s="10" t="s">
        <v>75</v>
      </c>
      <c r="C39" s="301" t="s">
        <v>113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205">
        <v>0</v>
      </c>
      <c r="V39" s="205">
        <v>0</v>
      </c>
      <c r="W39" s="205">
        <v>0</v>
      </c>
      <c r="X39" s="205">
        <v>0</v>
      </c>
      <c r="Y39" s="205">
        <v>0</v>
      </c>
      <c r="Z39" s="205">
        <v>0</v>
      </c>
      <c r="AA39" s="205">
        <v>0</v>
      </c>
      <c r="AB39" s="205">
        <v>0</v>
      </c>
      <c r="AC39" s="205">
        <v>0</v>
      </c>
      <c r="AD39" s="205">
        <v>0</v>
      </c>
      <c r="AE39" s="205">
        <v>0</v>
      </c>
      <c r="AF39" s="205">
        <v>0</v>
      </c>
      <c r="AG39" s="205">
        <v>0</v>
      </c>
      <c r="AH39" s="205">
        <v>0</v>
      </c>
      <c r="AI39" s="205">
        <v>0</v>
      </c>
      <c r="AJ39" s="205">
        <v>0</v>
      </c>
      <c r="AK39" s="205">
        <v>0</v>
      </c>
      <c r="AL39" s="205">
        <v>0</v>
      </c>
      <c r="AM39" s="205">
        <v>0</v>
      </c>
      <c r="AN39" s="205">
        <v>0</v>
      </c>
      <c r="AO39" s="205">
        <v>0</v>
      </c>
      <c r="AP39" s="205">
        <v>0</v>
      </c>
      <c r="AQ39" s="205">
        <v>0</v>
      </c>
      <c r="AR39" s="205">
        <v>0</v>
      </c>
      <c r="AS39" s="205">
        <v>0</v>
      </c>
      <c r="AT39" s="205">
        <v>0</v>
      </c>
      <c r="AU39" s="205">
        <v>0</v>
      </c>
      <c r="AV39" s="205">
        <v>0</v>
      </c>
    </row>
    <row r="40" spans="1:48" ht="60" x14ac:dyDescent="0.25">
      <c r="A40" s="39" t="s">
        <v>114</v>
      </c>
      <c r="B40" s="10" t="s">
        <v>76</v>
      </c>
      <c r="C40" s="301" t="s">
        <v>113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205">
        <v>0</v>
      </c>
      <c r="V40" s="205">
        <v>0</v>
      </c>
      <c r="W40" s="205">
        <v>0</v>
      </c>
      <c r="X40" s="205">
        <v>0</v>
      </c>
      <c r="Y40" s="205">
        <v>0</v>
      </c>
      <c r="Z40" s="205">
        <v>0</v>
      </c>
      <c r="AA40" s="205">
        <v>0</v>
      </c>
      <c r="AB40" s="205">
        <v>0</v>
      </c>
      <c r="AC40" s="205">
        <v>0</v>
      </c>
      <c r="AD40" s="205">
        <v>0</v>
      </c>
      <c r="AE40" s="205">
        <v>0</v>
      </c>
      <c r="AF40" s="205">
        <v>0</v>
      </c>
      <c r="AG40" s="205">
        <v>0</v>
      </c>
      <c r="AH40" s="205">
        <v>0</v>
      </c>
      <c r="AI40" s="205">
        <v>0</v>
      </c>
      <c r="AJ40" s="205">
        <v>0</v>
      </c>
      <c r="AK40" s="205">
        <v>0</v>
      </c>
      <c r="AL40" s="205">
        <v>0</v>
      </c>
      <c r="AM40" s="205">
        <v>0</v>
      </c>
      <c r="AN40" s="205">
        <v>0</v>
      </c>
      <c r="AO40" s="205">
        <v>0</v>
      </c>
      <c r="AP40" s="205">
        <v>0</v>
      </c>
      <c r="AQ40" s="205">
        <v>0</v>
      </c>
      <c r="AR40" s="205">
        <v>0</v>
      </c>
      <c r="AS40" s="205">
        <v>0</v>
      </c>
      <c r="AT40" s="205">
        <v>0</v>
      </c>
      <c r="AU40" s="205">
        <v>0</v>
      </c>
      <c r="AV40" s="205">
        <v>0</v>
      </c>
    </row>
    <row r="41" spans="1:48" ht="60" x14ac:dyDescent="0.25">
      <c r="A41" s="39" t="s">
        <v>115</v>
      </c>
      <c r="B41" s="10" t="s">
        <v>74</v>
      </c>
      <c r="C41" s="301" t="s">
        <v>113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205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05">
        <v>0</v>
      </c>
      <c r="AG41" s="205">
        <v>0</v>
      </c>
      <c r="AH41" s="205">
        <v>0</v>
      </c>
      <c r="AI41" s="205">
        <v>0</v>
      </c>
      <c r="AJ41" s="205">
        <v>0</v>
      </c>
      <c r="AK41" s="205">
        <v>0</v>
      </c>
      <c r="AL41" s="205">
        <v>0</v>
      </c>
      <c r="AM41" s="205">
        <v>0</v>
      </c>
      <c r="AN41" s="205">
        <v>0</v>
      </c>
      <c r="AO41" s="205">
        <v>0</v>
      </c>
      <c r="AP41" s="205">
        <v>0</v>
      </c>
      <c r="AQ41" s="205">
        <v>0</v>
      </c>
      <c r="AR41" s="205">
        <v>0</v>
      </c>
      <c r="AS41" s="205">
        <v>0</v>
      </c>
      <c r="AT41" s="205">
        <v>0</v>
      </c>
      <c r="AU41" s="205">
        <v>0</v>
      </c>
      <c r="AV41" s="205">
        <v>0</v>
      </c>
    </row>
    <row r="42" spans="1:48" ht="45" x14ac:dyDescent="0.25">
      <c r="A42" s="39" t="s">
        <v>115</v>
      </c>
      <c r="B42" s="10" t="s">
        <v>75</v>
      </c>
      <c r="C42" s="301" t="s">
        <v>113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205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5">
        <v>0</v>
      </c>
      <c r="AB42" s="205">
        <v>0</v>
      </c>
      <c r="AC42" s="205">
        <v>0</v>
      </c>
      <c r="AD42" s="205">
        <v>0</v>
      </c>
      <c r="AE42" s="205">
        <v>0</v>
      </c>
      <c r="AF42" s="205">
        <v>0</v>
      </c>
      <c r="AG42" s="205">
        <v>0</v>
      </c>
      <c r="AH42" s="205">
        <v>0</v>
      </c>
      <c r="AI42" s="205">
        <v>0</v>
      </c>
      <c r="AJ42" s="205">
        <v>0</v>
      </c>
      <c r="AK42" s="205">
        <v>0</v>
      </c>
      <c r="AL42" s="205">
        <v>0</v>
      </c>
      <c r="AM42" s="205">
        <v>0</v>
      </c>
      <c r="AN42" s="205">
        <v>0</v>
      </c>
      <c r="AO42" s="205">
        <v>0</v>
      </c>
      <c r="AP42" s="205">
        <v>0</v>
      </c>
      <c r="AQ42" s="205">
        <v>0</v>
      </c>
      <c r="AR42" s="205">
        <v>0</v>
      </c>
      <c r="AS42" s="205">
        <v>0</v>
      </c>
      <c r="AT42" s="205">
        <v>0</v>
      </c>
      <c r="AU42" s="205">
        <v>0</v>
      </c>
      <c r="AV42" s="205">
        <v>0</v>
      </c>
    </row>
    <row r="43" spans="1:48" ht="60" x14ac:dyDescent="0.25">
      <c r="A43" s="39" t="s">
        <v>115</v>
      </c>
      <c r="B43" s="10" t="s">
        <v>76</v>
      </c>
      <c r="C43" s="301" t="s">
        <v>113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205">
        <v>0</v>
      </c>
      <c r="AB43" s="205">
        <v>0</v>
      </c>
      <c r="AC43" s="205">
        <v>0</v>
      </c>
      <c r="AD43" s="205">
        <v>0</v>
      </c>
      <c r="AE43" s="205">
        <v>0</v>
      </c>
      <c r="AF43" s="205">
        <v>0</v>
      </c>
      <c r="AG43" s="205">
        <v>0</v>
      </c>
      <c r="AH43" s="205">
        <v>0</v>
      </c>
      <c r="AI43" s="205">
        <v>0</v>
      </c>
      <c r="AJ43" s="205">
        <v>0</v>
      </c>
      <c r="AK43" s="205">
        <v>0</v>
      </c>
      <c r="AL43" s="205">
        <v>0</v>
      </c>
      <c r="AM43" s="205">
        <v>0</v>
      </c>
      <c r="AN43" s="205">
        <v>0</v>
      </c>
      <c r="AO43" s="205">
        <v>0</v>
      </c>
      <c r="AP43" s="205">
        <v>0</v>
      </c>
      <c r="AQ43" s="205">
        <v>0</v>
      </c>
      <c r="AR43" s="205">
        <v>0</v>
      </c>
      <c r="AS43" s="205">
        <v>0</v>
      </c>
      <c r="AT43" s="205">
        <v>0</v>
      </c>
      <c r="AU43" s="205">
        <v>0</v>
      </c>
      <c r="AV43" s="205">
        <v>0</v>
      </c>
    </row>
    <row r="44" spans="1:48" ht="60" x14ac:dyDescent="0.25">
      <c r="A44" s="39" t="s">
        <v>116</v>
      </c>
      <c r="B44" s="10" t="s">
        <v>74</v>
      </c>
      <c r="C44" s="301" t="s">
        <v>113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205">
        <v>0</v>
      </c>
      <c r="AB44" s="205">
        <v>0</v>
      </c>
      <c r="AC44" s="205">
        <v>0</v>
      </c>
      <c r="AD44" s="205">
        <v>0</v>
      </c>
      <c r="AE44" s="205">
        <v>0</v>
      </c>
      <c r="AF44" s="205">
        <v>0</v>
      </c>
      <c r="AG44" s="205">
        <v>0</v>
      </c>
      <c r="AH44" s="205">
        <v>0</v>
      </c>
      <c r="AI44" s="205">
        <v>0</v>
      </c>
      <c r="AJ44" s="205">
        <v>0</v>
      </c>
      <c r="AK44" s="205">
        <v>0</v>
      </c>
      <c r="AL44" s="205">
        <v>0</v>
      </c>
      <c r="AM44" s="205">
        <v>0</v>
      </c>
      <c r="AN44" s="205">
        <v>0</v>
      </c>
      <c r="AO44" s="205">
        <v>0</v>
      </c>
      <c r="AP44" s="205">
        <v>0</v>
      </c>
      <c r="AQ44" s="205">
        <v>0</v>
      </c>
      <c r="AR44" s="205">
        <v>0</v>
      </c>
      <c r="AS44" s="205">
        <v>0</v>
      </c>
      <c r="AT44" s="205">
        <v>0</v>
      </c>
      <c r="AU44" s="205">
        <v>0</v>
      </c>
      <c r="AV44" s="205">
        <v>0</v>
      </c>
    </row>
    <row r="45" spans="1:48" ht="45" x14ac:dyDescent="0.25">
      <c r="A45" s="39" t="s">
        <v>116</v>
      </c>
      <c r="B45" s="10" t="s">
        <v>75</v>
      </c>
      <c r="C45" s="301" t="s">
        <v>113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>
        <v>0</v>
      </c>
      <c r="AC45" s="205">
        <v>0</v>
      </c>
      <c r="AD45" s="205">
        <v>0</v>
      </c>
      <c r="AE45" s="205">
        <v>0</v>
      </c>
      <c r="AF45" s="205">
        <v>0</v>
      </c>
      <c r="AG45" s="205">
        <v>0</v>
      </c>
      <c r="AH45" s="205">
        <v>0</v>
      </c>
      <c r="AI45" s="205">
        <v>0</v>
      </c>
      <c r="AJ45" s="205">
        <v>0</v>
      </c>
      <c r="AK45" s="205">
        <v>0</v>
      </c>
      <c r="AL45" s="205">
        <v>0</v>
      </c>
      <c r="AM45" s="205">
        <v>0</v>
      </c>
      <c r="AN45" s="205">
        <v>0</v>
      </c>
      <c r="AO45" s="205">
        <v>0</v>
      </c>
      <c r="AP45" s="205">
        <v>0</v>
      </c>
      <c r="AQ45" s="205">
        <v>0</v>
      </c>
      <c r="AR45" s="205">
        <v>0</v>
      </c>
      <c r="AS45" s="205">
        <v>0</v>
      </c>
      <c r="AT45" s="205">
        <v>0</v>
      </c>
      <c r="AU45" s="205">
        <v>0</v>
      </c>
      <c r="AV45" s="205">
        <v>0</v>
      </c>
    </row>
    <row r="46" spans="1:48" ht="60" x14ac:dyDescent="0.25">
      <c r="A46" s="38" t="s">
        <v>116</v>
      </c>
      <c r="B46" s="10" t="s">
        <v>76</v>
      </c>
      <c r="C46" s="20" t="s">
        <v>113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0</v>
      </c>
      <c r="AB46" s="205">
        <v>0</v>
      </c>
      <c r="AC46" s="205">
        <v>0</v>
      </c>
      <c r="AD46" s="205">
        <v>0</v>
      </c>
      <c r="AE46" s="205">
        <v>0</v>
      </c>
      <c r="AF46" s="205">
        <v>0</v>
      </c>
      <c r="AG46" s="205">
        <v>0</v>
      </c>
      <c r="AH46" s="205">
        <v>0</v>
      </c>
      <c r="AI46" s="205">
        <v>0</v>
      </c>
      <c r="AJ46" s="205">
        <v>0</v>
      </c>
      <c r="AK46" s="205">
        <v>0</v>
      </c>
      <c r="AL46" s="205">
        <v>0</v>
      </c>
      <c r="AM46" s="205">
        <v>0</v>
      </c>
      <c r="AN46" s="205">
        <v>0</v>
      </c>
      <c r="AO46" s="205">
        <v>0</v>
      </c>
      <c r="AP46" s="205">
        <v>0</v>
      </c>
      <c r="AQ46" s="205">
        <v>0</v>
      </c>
      <c r="AR46" s="205">
        <v>0</v>
      </c>
      <c r="AS46" s="205">
        <v>0</v>
      </c>
      <c r="AT46" s="205">
        <v>0</v>
      </c>
      <c r="AU46" s="205">
        <v>0</v>
      </c>
      <c r="AV46" s="205">
        <v>0</v>
      </c>
    </row>
    <row r="47" spans="1:48" ht="45" x14ac:dyDescent="0.25">
      <c r="A47" s="38" t="s">
        <v>4</v>
      </c>
      <c r="B47" s="10" t="s">
        <v>77</v>
      </c>
      <c r="C47" s="20" t="s">
        <v>113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205">
        <v>0</v>
      </c>
      <c r="V47" s="205">
        <v>0</v>
      </c>
      <c r="W47" s="205">
        <v>0</v>
      </c>
      <c r="X47" s="205">
        <v>0</v>
      </c>
      <c r="Y47" s="205">
        <v>0</v>
      </c>
      <c r="Z47" s="205">
        <v>0</v>
      </c>
      <c r="AA47" s="205">
        <v>0</v>
      </c>
      <c r="AB47" s="205">
        <v>0</v>
      </c>
      <c r="AC47" s="205">
        <v>0</v>
      </c>
      <c r="AD47" s="205">
        <v>0</v>
      </c>
      <c r="AE47" s="205">
        <v>0</v>
      </c>
      <c r="AF47" s="205">
        <v>0</v>
      </c>
      <c r="AG47" s="205">
        <v>0</v>
      </c>
      <c r="AH47" s="205">
        <v>0</v>
      </c>
      <c r="AI47" s="205">
        <v>0</v>
      </c>
      <c r="AJ47" s="205">
        <v>0</v>
      </c>
      <c r="AK47" s="205">
        <v>0</v>
      </c>
      <c r="AL47" s="205">
        <v>0</v>
      </c>
      <c r="AM47" s="205">
        <v>0</v>
      </c>
      <c r="AN47" s="205">
        <v>0</v>
      </c>
      <c r="AO47" s="205">
        <v>0</v>
      </c>
      <c r="AP47" s="205">
        <v>0</v>
      </c>
      <c r="AQ47" s="205">
        <v>0</v>
      </c>
      <c r="AR47" s="205">
        <v>0</v>
      </c>
      <c r="AS47" s="205">
        <v>0</v>
      </c>
      <c r="AT47" s="205">
        <v>0</v>
      </c>
      <c r="AU47" s="205">
        <v>0</v>
      </c>
      <c r="AV47" s="205">
        <v>0</v>
      </c>
    </row>
    <row r="48" spans="1:48" ht="45" x14ac:dyDescent="0.25">
      <c r="A48" s="39" t="s">
        <v>31</v>
      </c>
      <c r="B48" s="10" t="s">
        <v>78</v>
      </c>
      <c r="C48" s="301" t="s">
        <v>113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205">
        <v>0</v>
      </c>
      <c r="V48" s="205">
        <v>0</v>
      </c>
      <c r="W48" s="205">
        <v>0</v>
      </c>
      <c r="X48" s="205">
        <v>0</v>
      </c>
      <c r="Y48" s="205">
        <v>0</v>
      </c>
      <c r="Z48" s="205">
        <v>0</v>
      </c>
      <c r="AA48" s="205">
        <v>0</v>
      </c>
      <c r="AB48" s="205">
        <v>0</v>
      </c>
      <c r="AC48" s="205">
        <v>0</v>
      </c>
      <c r="AD48" s="205">
        <v>0</v>
      </c>
      <c r="AE48" s="205">
        <v>0</v>
      </c>
      <c r="AF48" s="205">
        <v>0</v>
      </c>
      <c r="AG48" s="205">
        <v>0</v>
      </c>
      <c r="AH48" s="205">
        <v>0</v>
      </c>
      <c r="AI48" s="205">
        <v>0</v>
      </c>
      <c r="AJ48" s="205">
        <v>0</v>
      </c>
      <c r="AK48" s="205">
        <v>0</v>
      </c>
      <c r="AL48" s="205">
        <v>0</v>
      </c>
      <c r="AM48" s="205">
        <v>0</v>
      </c>
      <c r="AN48" s="205">
        <v>0</v>
      </c>
      <c r="AO48" s="205">
        <v>0</v>
      </c>
      <c r="AP48" s="205">
        <v>0</v>
      </c>
      <c r="AQ48" s="205">
        <v>0</v>
      </c>
      <c r="AR48" s="205">
        <v>0</v>
      </c>
      <c r="AS48" s="205">
        <v>0</v>
      </c>
      <c r="AT48" s="205">
        <v>0</v>
      </c>
      <c r="AU48" s="205">
        <v>0</v>
      </c>
      <c r="AV48" s="205">
        <v>0</v>
      </c>
    </row>
    <row r="49" spans="1:48" ht="45" x14ac:dyDescent="0.25">
      <c r="A49" s="39" t="s">
        <v>30</v>
      </c>
      <c r="B49" s="10" t="s">
        <v>79</v>
      </c>
      <c r="C49" s="301" t="s">
        <v>113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205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5">
        <v>0</v>
      </c>
      <c r="AB49" s="205">
        <v>0</v>
      </c>
      <c r="AC49" s="205">
        <v>0</v>
      </c>
      <c r="AD49" s="205">
        <v>0</v>
      </c>
      <c r="AE49" s="205">
        <v>0</v>
      </c>
      <c r="AF49" s="205">
        <v>0</v>
      </c>
      <c r="AG49" s="205">
        <v>0</v>
      </c>
      <c r="AH49" s="205">
        <v>0</v>
      </c>
      <c r="AI49" s="205">
        <v>0</v>
      </c>
      <c r="AJ49" s="205">
        <v>0</v>
      </c>
      <c r="AK49" s="205">
        <v>0</v>
      </c>
      <c r="AL49" s="205">
        <v>0</v>
      </c>
      <c r="AM49" s="205">
        <v>0</v>
      </c>
      <c r="AN49" s="205">
        <v>0</v>
      </c>
      <c r="AO49" s="205">
        <v>0</v>
      </c>
      <c r="AP49" s="205">
        <v>0</v>
      </c>
      <c r="AQ49" s="205">
        <v>0</v>
      </c>
      <c r="AR49" s="205">
        <v>0</v>
      </c>
      <c r="AS49" s="205">
        <v>0</v>
      </c>
      <c r="AT49" s="205">
        <v>0</v>
      </c>
      <c r="AU49" s="205">
        <v>0</v>
      </c>
      <c r="AV49" s="205">
        <v>0</v>
      </c>
    </row>
    <row r="50" spans="1:48" ht="30" x14ac:dyDescent="0.25">
      <c r="A50" s="38" t="s">
        <v>5</v>
      </c>
      <c r="B50" s="10" t="s">
        <v>80</v>
      </c>
      <c r="C50" s="20" t="s">
        <v>113</v>
      </c>
      <c r="D50" s="12">
        <f>D51</f>
        <v>0</v>
      </c>
      <c r="E50" s="12">
        <f t="shared" ref="E50:T50" si="3">E51</f>
        <v>0</v>
      </c>
      <c r="F50" s="12">
        <f t="shared" si="3"/>
        <v>0</v>
      </c>
      <c r="G50" s="12">
        <f t="shared" si="3"/>
        <v>0.66812499999999997</v>
      </c>
      <c r="H50" s="12">
        <f t="shared" si="3"/>
        <v>0</v>
      </c>
      <c r="I50" s="12">
        <f t="shared" si="3"/>
        <v>0</v>
      </c>
      <c r="J50" s="12">
        <f t="shared" si="3"/>
        <v>0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0</v>
      </c>
      <c r="Q50" s="12">
        <f t="shared" si="3"/>
        <v>0</v>
      </c>
      <c r="R50" s="12">
        <f t="shared" si="3"/>
        <v>0</v>
      </c>
      <c r="S50" s="12">
        <f t="shared" si="3"/>
        <v>0</v>
      </c>
      <c r="T50" s="12">
        <f t="shared" si="3"/>
        <v>0.18750000000000006</v>
      </c>
      <c r="U50" s="205">
        <v>0</v>
      </c>
      <c r="V50" s="205">
        <v>0</v>
      </c>
      <c r="W50" s="205">
        <v>0</v>
      </c>
      <c r="X50" s="205">
        <v>0</v>
      </c>
      <c r="Y50" s="205">
        <v>0</v>
      </c>
      <c r="Z50" s="205">
        <v>0</v>
      </c>
      <c r="AA50" s="205">
        <v>0</v>
      </c>
      <c r="AB50" s="205">
        <v>0</v>
      </c>
      <c r="AC50" s="205">
        <v>0</v>
      </c>
      <c r="AD50" s="205">
        <v>0</v>
      </c>
      <c r="AE50" s="205">
        <v>0</v>
      </c>
      <c r="AF50" s="205">
        <v>0</v>
      </c>
      <c r="AG50" s="205">
        <v>0</v>
      </c>
      <c r="AH50" s="205">
        <v>0</v>
      </c>
      <c r="AI50" s="205">
        <v>0</v>
      </c>
      <c r="AJ50" s="205">
        <v>0</v>
      </c>
      <c r="AK50" s="205">
        <v>0</v>
      </c>
      <c r="AL50" s="205">
        <v>0</v>
      </c>
      <c r="AM50" s="205">
        <v>0</v>
      </c>
      <c r="AN50" s="205">
        <v>0</v>
      </c>
      <c r="AO50" s="205">
        <v>0</v>
      </c>
      <c r="AP50" s="205">
        <v>0</v>
      </c>
      <c r="AQ50" s="205">
        <v>0</v>
      </c>
      <c r="AR50" s="205">
        <v>0</v>
      </c>
      <c r="AS50" s="205">
        <v>0</v>
      </c>
      <c r="AT50" s="205">
        <v>0</v>
      </c>
      <c r="AU50" s="205">
        <v>0</v>
      </c>
      <c r="AV50" s="205">
        <v>0</v>
      </c>
    </row>
    <row r="51" spans="1:48" ht="45" x14ac:dyDescent="0.25">
      <c r="A51" s="39" t="s">
        <v>6</v>
      </c>
      <c r="B51" s="10" t="s">
        <v>81</v>
      </c>
      <c r="C51" s="20" t="s">
        <v>113</v>
      </c>
      <c r="D51" s="12">
        <f>D52+D62</f>
        <v>0</v>
      </c>
      <c r="E51" s="12">
        <f t="shared" ref="E51:T51" si="4">E52+E62</f>
        <v>0</v>
      </c>
      <c r="F51" s="12">
        <f t="shared" si="4"/>
        <v>0</v>
      </c>
      <c r="G51" s="12">
        <f t="shared" si="4"/>
        <v>0.66812499999999997</v>
      </c>
      <c r="H51" s="12">
        <f t="shared" si="4"/>
        <v>0</v>
      </c>
      <c r="I51" s="12">
        <f t="shared" si="4"/>
        <v>0</v>
      </c>
      <c r="J51" s="12">
        <f t="shared" si="4"/>
        <v>0</v>
      </c>
      <c r="K51" s="12">
        <f t="shared" si="4"/>
        <v>0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0</v>
      </c>
      <c r="Q51" s="12">
        <f t="shared" si="4"/>
        <v>0</v>
      </c>
      <c r="R51" s="12">
        <f t="shared" si="4"/>
        <v>0</v>
      </c>
      <c r="S51" s="12">
        <f t="shared" si="4"/>
        <v>0</v>
      </c>
      <c r="T51" s="12">
        <f t="shared" si="4"/>
        <v>0.18750000000000006</v>
      </c>
      <c r="U51" s="205">
        <v>0</v>
      </c>
      <c r="V51" s="205">
        <v>0</v>
      </c>
      <c r="W51" s="205">
        <v>0</v>
      </c>
      <c r="X51" s="205">
        <v>0</v>
      </c>
      <c r="Y51" s="205">
        <v>0</v>
      </c>
      <c r="Z51" s="205">
        <v>0</v>
      </c>
      <c r="AA51" s="205">
        <v>0</v>
      </c>
      <c r="AB51" s="205">
        <v>0</v>
      </c>
      <c r="AC51" s="205">
        <v>0</v>
      </c>
      <c r="AD51" s="205">
        <v>0</v>
      </c>
      <c r="AE51" s="205">
        <v>0</v>
      </c>
      <c r="AF51" s="205">
        <v>0</v>
      </c>
      <c r="AG51" s="205">
        <v>0</v>
      </c>
      <c r="AH51" s="205">
        <v>0</v>
      </c>
      <c r="AI51" s="205">
        <v>0</v>
      </c>
      <c r="AJ51" s="205">
        <v>0</v>
      </c>
      <c r="AK51" s="205">
        <v>0</v>
      </c>
      <c r="AL51" s="205">
        <v>0</v>
      </c>
      <c r="AM51" s="205">
        <v>0</v>
      </c>
      <c r="AN51" s="205">
        <v>0</v>
      </c>
      <c r="AO51" s="205">
        <v>0</v>
      </c>
      <c r="AP51" s="205">
        <v>0</v>
      </c>
      <c r="AQ51" s="205">
        <v>0</v>
      </c>
      <c r="AR51" s="205">
        <v>0</v>
      </c>
      <c r="AS51" s="205">
        <v>0</v>
      </c>
      <c r="AT51" s="205">
        <v>0</v>
      </c>
      <c r="AU51" s="205">
        <v>0</v>
      </c>
      <c r="AV51" s="205">
        <v>0</v>
      </c>
    </row>
    <row r="52" spans="1:48" ht="18.75" x14ac:dyDescent="0.25">
      <c r="A52" s="38" t="s">
        <v>21</v>
      </c>
      <c r="B52" s="10" t="s">
        <v>82</v>
      </c>
      <c r="C52" s="20" t="s">
        <v>113</v>
      </c>
      <c r="D52" s="13">
        <f>SUM(D53:D61)</f>
        <v>0</v>
      </c>
      <c r="E52" s="13">
        <f t="shared" ref="E52:T52" si="5">SUM(E53:E61)</f>
        <v>0</v>
      </c>
      <c r="F52" s="13">
        <f t="shared" si="5"/>
        <v>0</v>
      </c>
      <c r="G52" s="13">
        <f t="shared" si="5"/>
        <v>0.66812499999999997</v>
      </c>
      <c r="H52" s="13">
        <f t="shared" si="5"/>
        <v>0</v>
      </c>
      <c r="I52" s="13">
        <f t="shared" si="5"/>
        <v>0</v>
      </c>
      <c r="J52" s="13">
        <f t="shared" si="5"/>
        <v>0</v>
      </c>
      <c r="K52" s="13">
        <f t="shared" si="5"/>
        <v>0</v>
      </c>
      <c r="L52" s="13">
        <f t="shared" si="5"/>
        <v>0</v>
      </c>
      <c r="M52" s="13">
        <f t="shared" si="5"/>
        <v>0</v>
      </c>
      <c r="N52" s="13">
        <f t="shared" si="5"/>
        <v>0</v>
      </c>
      <c r="O52" s="13">
        <f t="shared" si="5"/>
        <v>0</v>
      </c>
      <c r="P52" s="13">
        <f t="shared" si="5"/>
        <v>0</v>
      </c>
      <c r="Q52" s="13">
        <f t="shared" si="5"/>
        <v>0</v>
      </c>
      <c r="R52" s="13">
        <f t="shared" si="5"/>
        <v>0</v>
      </c>
      <c r="S52" s="13">
        <f t="shared" si="5"/>
        <v>0</v>
      </c>
      <c r="T52" s="13">
        <f t="shared" si="5"/>
        <v>0.18750000000000006</v>
      </c>
      <c r="U52" s="205">
        <v>0</v>
      </c>
      <c r="V52" s="205">
        <v>0</v>
      </c>
      <c r="W52" s="205">
        <v>0</v>
      </c>
      <c r="X52" s="205">
        <v>0</v>
      </c>
      <c r="Y52" s="205">
        <v>0</v>
      </c>
      <c r="Z52" s="205">
        <v>0</v>
      </c>
      <c r="AA52" s="205">
        <v>0</v>
      </c>
      <c r="AB52" s="205">
        <v>0</v>
      </c>
      <c r="AC52" s="205">
        <v>0</v>
      </c>
      <c r="AD52" s="205">
        <v>0</v>
      </c>
      <c r="AE52" s="205">
        <v>0</v>
      </c>
      <c r="AF52" s="205">
        <v>0</v>
      </c>
      <c r="AG52" s="205">
        <v>0</v>
      </c>
      <c r="AH52" s="205">
        <v>0</v>
      </c>
      <c r="AI52" s="205">
        <v>0</v>
      </c>
      <c r="AJ52" s="205">
        <v>0</v>
      </c>
      <c r="AK52" s="205">
        <v>0</v>
      </c>
      <c r="AL52" s="205">
        <v>0</v>
      </c>
      <c r="AM52" s="205">
        <v>0</v>
      </c>
      <c r="AN52" s="205">
        <v>0</v>
      </c>
      <c r="AO52" s="205">
        <v>0</v>
      </c>
      <c r="AP52" s="205">
        <v>0</v>
      </c>
      <c r="AQ52" s="205">
        <v>0</v>
      </c>
      <c r="AR52" s="205">
        <v>0</v>
      </c>
      <c r="AS52" s="205">
        <v>0</v>
      </c>
      <c r="AT52" s="205">
        <v>0</v>
      </c>
      <c r="AU52" s="205">
        <v>0</v>
      </c>
      <c r="AV52" s="205">
        <v>0</v>
      </c>
    </row>
    <row r="53" spans="1:48" ht="15.75" x14ac:dyDescent="0.25">
      <c r="A53" s="268" t="s">
        <v>21</v>
      </c>
      <c r="B53" s="176" t="s">
        <v>545</v>
      </c>
      <c r="C53" s="271" t="s">
        <v>581</v>
      </c>
      <c r="D53" s="359">
        <v>0</v>
      </c>
      <c r="E53" s="359">
        <v>0</v>
      </c>
      <c r="F53" s="359">
        <v>0</v>
      </c>
      <c r="G53" s="359">
        <v>0</v>
      </c>
      <c r="H53" s="359">
        <v>0</v>
      </c>
      <c r="I53" s="359">
        <v>0</v>
      </c>
      <c r="J53" s="359">
        <v>0</v>
      </c>
      <c r="K53" s="359">
        <v>0</v>
      </c>
      <c r="L53" s="359">
        <v>0</v>
      </c>
      <c r="M53" s="359">
        <v>0</v>
      </c>
      <c r="N53" s="359">
        <v>0</v>
      </c>
      <c r="O53" s="359">
        <v>0</v>
      </c>
      <c r="P53" s="359">
        <v>0</v>
      </c>
      <c r="Q53" s="359">
        <v>0</v>
      </c>
      <c r="R53" s="359">
        <v>0</v>
      </c>
      <c r="S53" s="359">
        <v>0</v>
      </c>
      <c r="T53" s="359">
        <v>0</v>
      </c>
      <c r="U53" s="359">
        <v>0</v>
      </c>
      <c r="V53" s="359">
        <v>0</v>
      </c>
      <c r="W53" s="359">
        <v>0</v>
      </c>
      <c r="X53" s="359">
        <v>0</v>
      </c>
      <c r="Y53" s="359">
        <v>0</v>
      </c>
      <c r="Z53" s="359">
        <v>0</v>
      </c>
      <c r="AA53" s="359">
        <v>0</v>
      </c>
      <c r="AB53" s="359">
        <v>0</v>
      </c>
      <c r="AC53" s="359">
        <v>0</v>
      </c>
      <c r="AD53" s="359">
        <v>0</v>
      </c>
      <c r="AE53" s="359">
        <v>0</v>
      </c>
      <c r="AF53" s="359">
        <v>0</v>
      </c>
      <c r="AG53" s="359">
        <v>0</v>
      </c>
      <c r="AH53" s="359">
        <v>0</v>
      </c>
      <c r="AI53" s="359">
        <v>0</v>
      </c>
      <c r="AJ53" s="359">
        <v>0</v>
      </c>
      <c r="AK53" s="359">
        <v>0</v>
      </c>
      <c r="AL53" s="359">
        <v>0</v>
      </c>
      <c r="AM53" s="359">
        <v>0</v>
      </c>
      <c r="AN53" s="359">
        <v>0</v>
      </c>
      <c r="AO53" s="359">
        <v>0</v>
      </c>
      <c r="AP53" s="359">
        <v>0</v>
      </c>
      <c r="AQ53" s="359">
        <v>0</v>
      </c>
      <c r="AR53" s="359">
        <v>0</v>
      </c>
      <c r="AS53" s="359">
        <v>0</v>
      </c>
      <c r="AT53" s="359">
        <v>0</v>
      </c>
      <c r="AU53" s="359">
        <v>0</v>
      </c>
      <c r="AV53" s="359">
        <v>0</v>
      </c>
    </row>
    <row r="54" spans="1:48" ht="15.75" x14ac:dyDescent="0.25">
      <c r="A54" s="331" t="s">
        <v>22</v>
      </c>
      <c r="B54" s="176" t="s">
        <v>580</v>
      </c>
      <c r="C54" s="332" t="s">
        <v>582</v>
      </c>
      <c r="D54" s="359">
        <v>0</v>
      </c>
      <c r="E54" s="359">
        <v>0</v>
      </c>
      <c r="F54" s="359">
        <v>0</v>
      </c>
      <c r="G54" s="359">
        <v>0</v>
      </c>
      <c r="H54" s="359">
        <v>0</v>
      </c>
      <c r="I54" s="359">
        <v>0</v>
      </c>
      <c r="J54" s="359">
        <v>0</v>
      </c>
      <c r="K54" s="359">
        <v>0</v>
      </c>
      <c r="L54" s="359">
        <v>0</v>
      </c>
      <c r="M54" s="359">
        <v>0</v>
      </c>
      <c r="N54" s="359">
        <v>0</v>
      </c>
      <c r="O54" s="359">
        <v>0</v>
      </c>
      <c r="P54" s="359">
        <v>0</v>
      </c>
      <c r="Q54" s="359">
        <v>0</v>
      </c>
      <c r="R54" s="359">
        <v>0</v>
      </c>
      <c r="S54" s="359">
        <v>0</v>
      </c>
      <c r="T54" s="359">
        <v>0</v>
      </c>
      <c r="U54" s="359">
        <v>0</v>
      </c>
      <c r="V54" s="359">
        <v>0</v>
      </c>
      <c r="W54" s="359">
        <v>0</v>
      </c>
      <c r="X54" s="359">
        <v>0</v>
      </c>
      <c r="Y54" s="359">
        <v>0</v>
      </c>
      <c r="Z54" s="359">
        <v>0</v>
      </c>
      <c r="AA54" s="359">
        <v>0</v>
      </c>
      <c r="AB54" s="359">
        <v>0</v>
      </c>
      <c r="AC54" s="359">
        <v>0</v>
      </c>
      <c r="AD54" s="359">
        <v>0</v>
      </c>
      <c r="AE54" s="359">
        <v>0</v>
      </c>
      <c r="AF54" s="359">
        <v>0</v>
      </c>
      <c r="AG54" s="359">
        <v>0</v>
      </c>
      <c r="AH54" s="359">
        <v>0</v>
      </c>
      <c r="AI54" s="359">
        <v>0</v>
      </c>
      <c r="AJ54" s="359">
        <v>0</v>
      </c>
      <c r="AK54" s="359">
        <v>0</v>
      </c>
      <c r="AL54" s="359">
        <v>0</v>
      </c>
      <c r="AM54" s="359">
        <v>0</v>
      </c>
      <c r="AN54" s="359">
        <v>0</v>
      </c>
      <c r="AO54" s="359">
        <v>0</v>
      </c>
      <c r="AP54" s="359">
        <v>0</v>
      </c>
      <c r="AQ54" s="359">
        <v>0</v>
      </c>
      <c r="AR54" s="359">
        <v>0</v>
      </c>
      <c r="AS54" s="359">
        <v>0</v>
      </c>
      <c r="AT54" s="359">
        <v>0</v>
      </c>
      <c r="AU54" s="359">
        <v>0</v>
      </c>
      <c r="AV54" s="359">
        <v>0</v>
      </c>
    </row>
    <row r="55" spans="1:48" ht="15.75" x14ac:dyDescent="0.25">
      <c r="A55" s="363" t="s">
        <v>390</v>
      </c>
      <c r="B55" s="176" t="s">
        <v>584</v>
      </c>
      <c r="C55" s="328" t="s">
        <v>585</v>
      </c>
      <c r="D55" s="359">
        <v>0</v>
      </c>
      <c r="E55" s="359">
        <v>0</v>
      </c>
      <c r="F55" s="359">
        <v>0</v>
      </c>
      <c r="G55" s="359">
        <v>0</v>
      </c>
      <c r="H55" s="359">
        <v>0</v>
      </c>
      <c r="I55" s="359">
        <v>0</v>
      </c>
      <c r="J55" s="359">
        <v>0</v>
      </c>
      <c r="K55" s="359">
        <v>0</v>
      </c>
      <c r="L55" s="359">
        <v>0</v>
      </c>
      <c r="M55" s="359">
        <v>0</v>
      </c>
      <c r="N55" s="359">
        <v>0</v>
      </c>
      <c r="O55" s="359">
        <v>0</v>
      </c>
      <c r="P55" s="359">
        <v>0</v>
      </c>
      <c r="Q55" s="359">
        <v>0</v>
      </c>
      <c r="R55" s="359">
        <v>0</v>
      </c>
      <c r="S55" s="359">
        <v>0</v>
      </c>
      <c r="T55" s="359">
        <v>0</v>
      </c>
      <c r="U55" s="359">
        <v>0</v>
      </c>
      <c r="V55" s="359">
        <v>0</v>
      </c>
      <c r="W55" s="359">
        <v>0</v>
      </c>
      <c r="X55" s="359">
        <v>0</v>
      </c>
      <c r="Y55" s="359">
        <v>0</v>
      </c>
      <c r="Z55" s="359">
        <v>0</v>
      </c>
      <c r="AA55" s="359">
        <v>0</v>
      </c>
      <c r="AB55" s="359">
        <v>0</v>
      </c>
      <c r="AC55" s="359">
        <v>0</v>
      </c>
      <c r="AD55" s="359">
        <v>0</v>
      </c>
      <c r="AE55" s="359">
        <v>0</v>
      </c>
      <c r="AF55" s="359">
        <v>0</v>
      </c>
      <c r="AG55" s="359">
        <v>0</v>
      </c>
      <c r="AH55" s="359">
        <v>0</v>
      </c>
      <c r="AI55" s="359">
        <v>0</v>
      </c>
      <c r="AJ55" s="359">
        <v>0</v>
      </c>
      <c r="AK55" s="359">
        <v>0</v>
      </c>
      <c r="AL55" s="359">
        <v>0</v>
      </c>
      <c r="AM55" s="359">
        <v>0</v>
      </c>
      <c r="AN55" s="359">
        <v>0</v>
      </c>
      <c r="AO55" s="359">
        <v>0</v>
      </c>
      <c r="AP55" s="359">
        <v>0</v>
      </c>
      <c r="AQ55" s="359">
        <v>0</v>
      </c>
      <c r="AR55" s="359">
        <v>0</v>
      </c>
      <c r="AS55" s="359">
        <v>0</v>
      </c>
      <c r="AT55" s="359">
        <v>0</v>
      </c>
      <c r="AU55" s="359">
        <v>0</v>
      </c>
      <c r="AV55" s="359">
        <v>0</v>
      </c>
    </row>
    <row r="56" spans="1:48" ht="15.75" x14ac:dyDescent="0.25">
      <c r="A56" s="364" t="s">
        <v>392</v>
      </c>
      <c r="B56" s="176" t="s">
        <v>589</v>
      </c>
      <c r="C56" s="337" t="s">
        <v>588</v>
      </c>
      <c r="D56" s="359">
        <v>0</v>
      </c>
      <c r="E56" s="359">
        <v>0</v>
      </c>
      <c r="F56" s="359">
        <v>0</v>
      </c>
      <c r="G56" s="359">
        <v>0</v>
      </c>
      <c r="H56" s="359">
        <v>0</v>
      </c>
      <c r="I56" s="359">
        <v>0</v>
      </c>
      <c r="J56" s="359">
        <v>0</v>
      </c>
      <c r="K56" s="359">
        <v>0</v>
      </c>
      <c r="L56" s="359">
        <v>0</v>
      </c>
      <c r="M56" s="359">
        <v>0</v>
      </c>
      <c r="N56" s="359">
        <v>0</v>
      </c>
      <c r="O56" s="359">
        <v>0</v>
      </c>
      <c r="P56" s="359">
        <v>0</v>
      </c>
      <c r="Q56" s="359">
        <v>0</v>
      </c>
      <c r="R56" s="359">
        <v>0</v>
      </c>
      <c r="S56" s="359">
        <v>0</v>
      </c>
      <c r="T56" s="359">
        <v>0</v>
      </c>
      <c r="U56" s="359">
        <v>0</v>
      </c>
      <c r="V56" s="359">
        <v>0</v>
      </c>
      <c r="W56" s="359">
        <v>0</v>
      </c>
      <c r="X56" s="359">
        <v>0</v>
      </c>
      <c r="Y56" s="359">
        <v>0</v>
      </c>
      <c r="Z56" s="359">
        <v>0</v>
      </c>
      <c r="AA56" s="359">
        <v>0</v>
      </c>
      <c r="AB56" s="359">
        <v>0</v>
      </c>
      <c r="AC56" s="359">
        <v>0</v>
      </c>
      <c r="AD56" s="359">
        <v>0</v>
      </c>
      <c r="AE56" s="359">
        <v>0</v>
      </c>
      <c r="AF56" s="359">
        <v>0</v>
      </c>
      <c r="AG56" s="359">
        <v>0</v>
      </c>
      <c r="AH56" s="359">
        <v>0</v>
      </c>
      <c r="AI56" s="359">
        <v>0</v>
      </c>
      <c r="AJ56" s="359">
        <v>0</v>
      </c>
      <c r="AK56" s="359">
        <v>0</v>
      </c>
      <c r="AL56" s="359">
        <v>0</v>
      </c>
      <c r="AM56" s="359">
        <v>0</v>
      </c>
      <c r="AN56" s="359">
        <v>0</v>
      </c>
      <c r="AO56" s="359">
        <v>0</v>
      </c>
      <c r="AP56" s="359">
        <v>0</v>
      </c>
      <c r="AQ56" s="359">
        <v>0</v>
      </c>
      <c r="AR56" s="359">
        <v>0</v>
      </c>
      <c r="AS56" s="359">
        <v>0</v>
      </c>
      <c r="AT56" s="359">
        <v>0</v>
      </c>
      <c r="AU56" s="359">
        <v>0</v>
      </c>
      <c r="AV56" s="359">
        <v>0</v>
      </c>
    </row>
    <row r="57" spans="1:48" ht="15.75" x14ac:dyDescent="0.25">
      <c r="A57" s="365" t="s">
        <v>394</v>
      </c>
      <c r="B57" s="176" t="s">
        <v>592</v>
      </c>
      <c r="C57" s="352" t="s">
        <v>593</v>
      </c>
      <c r="D57" s="359">
        <v>0</v>
      </c>
      <c r="E57" s="359">
        <v>0</v>
      </c>
      <c r="F57" s="359">
        <v>0</v>
      </c>
      <c r="G57" s="359">
        <f>0.146875-0.0948</f>
        <v>5.207500000000001E-2</v>
      </c>
      <c r="H57" s="359">
        <v>0</v>
      </c>
      <c r="I57" s="359">
        <v>0</v>
      </c>
      <c r="J57" s="359">
        <v>0</v>
      </c>
      <c r="K57" s="359">
        <v>0</v>
      </c>
      <c r="L57" s="359">
        <v>0</v>
      </c>
      <c r="M57" s="359">
        <v>0</v>
      </c>
      <c r="N57" s="359">
        <v>0</v>
      </c>
      <c r="O57" s="359">
        <v>0</v>
      </c>
      <c r="P57" s="359">
        <v>0</v>
      </c>
      <c r="Q57" s="359">
        <v>0</v>
      </c>
      <c r="R57" s="359">
        <v>0</v>
      </c>
      <c r="S57" s="359">
        <v>0</v>
      </c>
      <c r="T57" s="359">
        <f>0.8265-0.703</f>
        <v>0.12350000000000005</v>
      </c>
      <c r="U57" s="359">
        <v>0</v>
      </c>
      <c r="V57" s="359">
        <v>0</v>
      </c>
      <c r="W57" s="359">
        <v>0</v>
      </c>
      <c r="X57" s="359">
        <v>0</v>
      </c>
      <c r="Y57" s="359">
        <v>0</v>
      </c>
      <c r="Z57" s="359">
        <v>0</v>
      </c>
      <c r="AA57" s="359">
        <v>0</v>
      </c>
      <c r="AB57" s="359">
        <v>0</v>
      </c>
      <c r="AC57" s="359">
        <v>0</v>
      </c>
      <c r="AD57" s="359">
        <v>0</v>
      </c>
      <c r="AE57" s="359">
        <v>0</v>
      </c>
      <c r="AF57" s="359">
        <v>0</v>
      </c>
      <c r="AG57" s="359">
        <v>0</v>
      </c>
      <c r="AH57" s="359">
        <v>0</v>
      </c>
      <c r="AI57" s="359">
        <v>0</v>
      </c>
      <c r="AJ57" s="359">
        <v>0</v>
      </c>
      <c r="AK57" s="359">
        <v>0</v>
      </c>
      <c r="AL57" s="359">
        <v>0</v>
      </c>
      <c r="AM57" s="359">
        <v>0</v>
      </c>
      <c r="AN57" s="359">
        <v>0</v>
      </c>
      <c r="AO57" s="359">
        <v>0</v>
      </c>
      <c r="AP57" s="359">
        <v>0</v>
      </c>
      <c r="AQ57" s="359">
        <v>0</v>
      </c>
      <c r="AR57" s="359">
        <v>0</v>
      </c>
      <c r="AS57" s="359">
        <v>0</v>
      </c>
      <c r="AT57" s="359">
        <v>0</v>
      </c>
      <c r="AU57" s="359">
        <v>0</v>
      </c>
      <c r="AV57" s="359">
        <v>0</v>
      </c>
    </row>
    <row r="58" spans="1:48" ht="15.75" x14ac:dyDescent="0.25">
      <c r="A58" s="363" t="s">
        <v>396</v>
      </c>
      <c r="B58" s="176" t="s">
        <v>594</v>
      </c>
      <c r="C58" s="352" t="s">
        <v>595</v>
      </c>
      <c r="D58" s="359">
        <v>0</v>
      </c>
      <c r="E58" s="359">
        <v>0</v>
      </c>
      <c r="F58" s="359">
        <v>0</v>
      </c>
      <c r="G58" s="359">
        <f>0.88871-0.756</f>
        <v>0.13270999999999999</v>
      </c>
      <c r="H58" s="359">
        <v>0</v>
      </c>
      <c r="I58" s="359">
        <v>0</v>
      </c>
      <c r="J58" s="359">
        <v>0</v>
      </c>
      <c r="K58" s="359">
        <v>0</v>
      </c>
      <c r="L58" s="359">
        <v>0</v>
      </c>
      <c r="M58" s="359">
        <v>0</v>
      </c>
      <c r="N58" s="359">
        <v>0</v>
      </c>
      <c r="O58" s="359">
        <v>0</v>
      </c>
      <c r="P58" s="359">
        <v>0</v>
      </c>
      <c r="Q58" s="359">
        <v>0</v>
      </c>
      <c r="R58" s="359">
        <v>0</v>
      </c>
      <c r="S58" s="359">
        <v>0</v>
      </c>
      <c r="T58" s="359">
        <f>0.141-0.091</f>
        <v>4.9999999999999989E-2</v>
      </c>
      <c r="U58" s="359">
        <v>0</v>
      </c>
      <c r="V58" s="359">
        <v>0</v>
      </c>
      <c r="W58" s="359">
        <v>0</v>
      </c>
      <c r="X58" s="359">
        <v>0</v>
      </c>
      <c r="Y58" s="359">
        <v>0</v>
      </c>
      <c r="Z58" s="359">
        <v>0</v>
      </c>
      <c r="AA58" s="359">
        <v>0</v>
      </c>
      <c r="AB58" s="359">
        <v>0</v>
      </c>
      <c r="AC58" s="359">
        <v>0</v>
      </c>
      <c r="AD58" s="359">
        <v>0</v>
      </c>
      <c r="AE58" s="359">
        <v>0</v>
      </c>
      <c r="AF58" s="359">
        <v>0</v>
      </c>
      <c r="AG58" s="359">
        <v>0</v>
      </c>
      <c r="AH58" s="359">
        <v>0</v>
      </c>
      <c r="AI58" s="359">
        <v>0</v>
      </c>
      <c r="AJ58" s="359">
        <v>0</v>
      </c>
      <c r="AK58" s="359">
        <v>0</v>
      </c>
      <c r="AL58" s="359">
        <v>0</v>
      </c>
      <c r="AM58" s="359">
        <v>0</v>
      </c>
      <c r="AN58" s="359">
        <v>0</v>
      </c>
      <c r="AO58" s="359">
        <v>0</v>
      </c>
      <c r="AP58" s="359">
        <v>0</v>
      </c>
      <c r="AQ58" s="359">
        <v>0</v>
      </c>
      <c r="AR58" s="359">
        <v>0</v>
      </c>
      <c r="AS58" s="359">
        <v>0</v>
      </c>
      <c r="AT58" s="359">
        <v>0</v>
      </c>
      <c r="AU58" s="359">
        <v>0</v>
      </c>
      <c r="AV58" s="359">
        <v>0</v>
      </c>
    </row>
    <row r="59" spans="1:48" ht="15.75" x14ac:dyDescent="0.25">
      <c r="A59" s="365" t="s">
        <v>397</v>
      </c>
      <c r="B59" s="176" t="s">
        <v>596</v>
      </c>
      <c r="C59" s="352" t="s">
        <v>597</v>
      </c>
      <c r="D59" s="359">
        <v>0</v>
      </c>
      <c r="E59" s="359">
        <v>0</v>
      </c>
      <c r="F59" s="359">
        <v>0</v>
      </c>
      <c r="G59" s="359">
        <f>0.52084-0.0375</f>
        <v>0.48333999999999999</v>
      </c>
      <c r="H59" s="359">
        <v>0</v>
      </c>
      <c r="I59" s="359">
        <v>0</v>
      </c>
      <c r="J59" s="359">
        <v>0</v>
      </c>
      <c r="K59" s="359">
        <v>0</v>
      </c>
      <c r="L59" s="359">
        <v>0</v>
      </c>
      <c r="M59" s="359">
        <v>0</v>
      </c>
      <c r="N59" s="359">
        <v>0</v>
      </c>
      <c r="O59" s="359">
        <v>0</v>
      </c>
      <c r="P59" s="359">
        <v>0</v>
      </c>
      <c r="Q59" s="359">
        <v>0</v>
      </c>
      <c r="R59" s="359">
        <v>0</v>
      </c>
      <c r="S59" s="359">
        <v>0</v>
      </c>
      <c r="T59" s="359">
        <f>0.05-0.036</f>
        <v>1.4000000000000005E-2</v>
      </c>
      <c r="U59" s="359">
        <v>0</v>
      </c>
      <c r="V59" s="359">
        <v>0</v>
      </c>
      <c r="W59" s="359">
        <v>0</v>
      </c>
      <c r="X59" s="359">
        <v>0</v>
      </c>
      <c r="Y59" s="359">
        <v>0</v>
      </c>
      <c r="Z59" s="359">
        <v>0</v>
      </c>
      <c r="AA59" s="359">
        <v>0</v>
      </c>
      <c r="AB59" s="359">
        <v>0</v>
      </c>
      <c r="AC59" s="359">
        <v>0</v>
      </c>
      <c r="AD59" s="359">
        <v>0</v>
      </c>
      <c r="AE59" s="359">
        <v>0</v>
      </c>
      <c r="AF59" s="359">
        <v>0</v>
      </c>
      <c r="AG59" s="359">
        <v>0</v>
      </c>
      <c r="AH59" s="359">
        <v>0</v>
      </c>
      <c r="AI59" s="359">
        <v>0</v>
      </c>
      <c r="AJ59" s="359">
        <v>0</v>
      </c>
      <c r="AK59" s="359">
        <v>0</v>
      </c>
      <c r="AL59" s="359">
        <v>0</v>
      </c>
      <c r="AM59" s="359">
        <v>0</v>
      </c>
      <c r="AN59" s="359">
        <v>0</v>
      </c>
      <c r="AO59" s="359">
        <v>0</v>
      </c>
      <c r="AP59" s="359">
        <v>0</v>
      </c>
      <c r="AQ59" s="359">
        <v>0</v>
      </c>
      <c r="AR59" s="359">
        <v>0</v>
      </c>
      <c r="AS59" s="359">
        <v>0</v>
      </c>
      <c r="AT59" s="359">
        <v>0</v>
      </c>
      <c r="AU59" s="359">
        <v>0</v>
      </c>
      <c r="AV59" s="359">
        <v>0</v>
      </c>
    </row>
    <row r="60" spans="1:48" ht="15.75" x14ac:dyDescent="0.25">
      <c r="A60" s="365" t="s">
        <v>598</v>
      </c>
      <c r="B60" s="176" t="s">
        <v>599</v>
      </c>
      <c r="C60" s="352" t="s">
        <v>600</v>
      </c>
      <c r="D60" s="359">
        <v>0</v>
      </c>
      <c r="E60" s="359">
        <v>0</v>
      </c>
      <c r="F60" s="359">
        <v>0</v>
      </c>
      <c r="G60" s="359">
        <v>0</v>
      </c>
      <c r="H60" s="359">
        <v>0</v>
      </c>
      <c r="I60" s="359">
        <v>0</v>
      </c>
      <c r="J60" s="359">
        <v>0</v>
      </c>
      <c r="K60" s="359">
        <v>0</v>
      </c>
      <c r="L60" s="359">
        <v>0</v>
      </c>
      <c r="M60" s="359">
        <v>0</v>
      </c>
      <c r="N60" s="359">
        <v>0</v>
      </c>
      <c r="O60" s="359">
        <v>0</v>
      </c>
      <c r="P60" s="359">
        <v>0</v>
      </c>
      <c r="Q60" s="359">
        <v>0</v>
      </c>
      <c r="R60" s="359">
        <v>0</v>
      </c>
      <c r="S60" s="359">
        <v>0</v>
      </c>
      <c r="T60" s="359">
        <v>0</v>
      </c>
      <c r="U60" s="359">
        <v>0</v>
      </c>
      <c r="V60" s="359">
        <v>0</v>
      </c>
      <c r="W60" s="359">
        <v>0</v>
      </c>
      <c r="X60" s="359">
        <v>0</v>
      </c>
      <c r="Y60" s="359">
        <v>0</v>
      </c>
      <c r="Z60" s="359">
        <v>0</v>
      </c>
      <c r="AA60" s="359">
        <v>0</v>
      </c>
      <c r="AB60" s="359">
        <v>0</v>
      </c>
      <c r="AC60" s="359">
        <v>0</v>
      </c>
      <c r="AD60" s="359">
        <v>0</v>
      </c>
      <c r="AE60" s="359">
        <v>0</v>
      </c>
      <c r="AF60" s="359">
        <v>0</v>
      </c>
      <c r="AG60" s="359">
        <v>0</v>
      </c>
      <c r="AH60" s="359">
        <v>0</v>
      </c>
      <c r="AI60" s="359">
        <v>0</v>
      </c>
      <c r="AJ60" s="359">
        <v>0</v>
      </c>
      <c r="AK60" s="359">
        <v>0</v>
      </c>
      <c r="AL60" s="359">
        <v>0</v>
      </c>
      <c r="AM60" s="359">
        <v>0</v>
      </c>
      <c r="AN60" s="359">
        <v>0</v>
      </c>
      <c r="AO60" s="359">
        <v>0</v>
      </c>
      <c r="AP60" s="359">
        <v>0</v>
      </c>
      <c r="AQ60" s="359">
        <v>0</v>
      </c>
      <c r="AR60" s="359">
        <v>0</v>
      </c>
      <c r="AS60" s="359">
        <v>0</v>
      </c>
      <c r="AT60" s="359">
        <v>0</v>
      </c>
      <c r="AU60" s="359">
        <v>0</v>
      </c>
      <c r="AV60" s="359">
        <v>0</v>
      </c>
    </row>
    <row r="61" spans="1:48" ht="15.75" x14ac:dyDescent="0.25">
      <c r="A61" s="365" t="s">
        <v>601</v>
      </c>
      <c r="B61" s="176" t="s">
        <v>602</v>
      </c>
      <c r="C61" s="356" t="s">
        <v>603</v>
      </c>
      <c r="D61" s="359">
        <v>0</v>
      </c>
      <c r="E61" s="359">
        <v>0</v>
      </c>
      <c r="F61" s="359">
        <v>0</v>
      </c>
      <c r="G61" s="359">
        <v>0</v>
      </c>
      <c r="H61" s="359">
        <v>0</v>
      </c>
      <c r="I61" s="359">
        <v>0</v>
      </c>
      <c r="J61" s="359">
        <v>0</v>
      </c>
      <c r="K61" s="359">
        <v>0</v>
      </c>
      <c r="L61" s="359">
        <v>0</v>
      </c>
      <c r="M61" s="359">
        <v>0</v>
      </c>
      <c r="N61" s="359">
        <v>0</v>
      </c>
      <c r="O61" s="359">
        <v>0</v>
      </c>
      <c r="P61" s="359">
        <v>0</v>
      </c>
      <c r="Q61" s="359">
        <v>0</v>
      </c>
      <c r="R61" s="359">
        <v>0</v>
      </c>
      <c r="S61" s="359">
        <v>0</v>
      </c>
      <c r="T61" s="359">
        <v>0</v>
      </c>
      <c r="U61" s="359">
        <v>0</v>
      </c>
      <c r="V61" s="359">
        <v>0</v>
      </c>
      <c r="W61" s="359">
        <v>0</v>
      </c>
      <c r="X61" s="359">
        <v>0</v>
      </c>
      <c r="Y61" s="359">
        <v>0</v>
      </c>
      <c r="Z61" s="359">
        <v>0</v>
      </c>
      <c r="AA61" s="359">
        <v>0</v>
      </c>
      <c r="AB61" s="359">
        <v>0</v>
      </c>
      <c r="AC61" s="359">
        <v>0</v>
      </c>
      <c r="AD61" s="359">
        <v>0</v>
      </c>
      <c r="AE61" s="359">
        <v>0</v>
      </c>
      <c r="AF61" s="359">
        <v>0</v>
      </c>
      <c r="AG61" s="359">
        <v>0</v>
      </c>
      <c r="AH61" s="359">
        <v>0</v>
      </c>
      <c r="AI61" s="359">
        <v>0</v>
      </c>
      <c r="AJ61" s="359">
        <v>0</v>
      </c>
      <c r="AK61" s="359">
        <v>0</v>
      </c>
      <c r="AL61" s="359">
        <v>0</v>
      </c>
      <c r="AM61" s="359">
        <v>0</v>
      </c>
      <c r="AN61" s="359">
        <v>0</v>
      </c>
      <c r="AO61" s="359">
        <v>0</v>
      </c>
      <c r="AP61" s="359">
        <v>0</v>
      </c>
      <c r="AQ61" s="359">
        <v>0</v>
      </c>
      <c r="AR61" s="359">
        <v>0</v>
      </c>
      <c r="AS61" s="359">
        <v>0</v>
      </c>
      <c r="AT61" s="359">
        <v>0</v>
      </c>
      <c r="AU61" s="359">
        <v>0</v>
      </c>
      <c r="AV61" s="359">
        <v>0</v>
      </c>
    </row>
    <row r="62" spans="1:48" ht="30" x14ac:dyDescent="0.25">
      <c r="A62" s="39" t="s">
        <v>22</v>
      </c>
      <c r="B62" s="10" t="s">
        <v>83</v>
      </c>
      <c r="C62" s="301" t="s">
        <v>113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</row>
    <row r="63" spans="1:48" s="368" customFormat="1" ht="18.75" x14ac:dyDescent="0.25">
      <c r="A63" s="323" t="s">
        <v>22</v>
      </c>
      <c r="B63" s="324" t="s">
        <v>577</v>
      </c>
      <c r="C63" s="321" t="s">
        <v>578</v>
      </c>
      <c r="D63" s="367">
        <v>0</v>
      </c>
      <c r="E63" s="367">
        <v>0</v>
      </c>
      <c r="F63" s="367">
        <v>0</v>
      </c>
      <c r="G63" s="367">
        <v>0</v>
      </c>
      <c r="H63" s="367">
        <v>0</v>
      </c>
      <c r="I63" s="367">
        <v>0</v>
      </c>
      <c r="J63" s="367">
        <v>0</v>
      </c>
      <c r="K63" s="367">
        <v>0</v>
      </c>
      <c r="L63" s="367">
        <v>0</v>
      </c>
      <c r="M63" s="367">
        <v>0</v>
      </c>
      <c r="N63" s="367">
        <v>0</v>
      </c>
      <c r="O63" s="367">
        <v>0</v>
      </c>
      <c r="P63" s="367">
        <v>0</v>
      </c>
      <c r="Q63" s="367">
        <v>0</v>
      </c>
      <c r="R63" s="367">
        <v>0</v>
      </c>
      <c r="S63" s="367">
        <v>0</v>
      </c>
      <c r="T63" s="367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</row>
    <row r="64" spans="1:48" ht="30" x14ac:dyDescent="0.25">
      <c r="A64" s="39" t="s">
        <v>7</v>
      </c>
      <c r="B64" s="10" t="s">
        <v>84</v>
      </c>
      <c r="C64" s="20" t="s">
        <v>113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</row>
    <row r="65" spans="1:48" ht="18.75" x14ac:dyDescent="0.25">
      <c r="A65" s="38" t="s">
        <v>27</v>
      </c>
      <c r="B65" s="10" t="s">
        <v>85</v>
      </c>
      <c r="C65" s="20" t="s">
        <v>113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</row>
    <row r="66" spans="1:48" ht="30" x14ac:dyDescent="0.25">
      <c r="A66" s="38" t="s">
        <v>35</v>
      </c>
      <c r="B66" s="10" t="s">
        <v>86</v>
      </c>
      <c r="C66" s="20" t="s">
        <v>113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</row>
    <row r="67" spans="1:48" ht="30" x14ac:dyDescent="0.25">
      <c r="A67" s="39" t="s">
        <v>8</v>
      </c>
      <c r="B67" s="10" t="s">
        <v>92</v>
      </c>
      <c r="C67" s="20" t="s">
        <v>113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</row>
    <row r="68" spans="1:48" ht="30" x14ac:dyDescent="0.25">
      <c r="A68" s="38" t="s">
        <v>24</v>
      </c>
      <c r="B68" s="10" t="s">
        <v>93</v>
      </c>
      <c r="C68" s="20" t="s">
        <v>113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</row>
    <row r="69" spans="1:48" ht="18.75" x14ac:dyDescent="0.25">
      <c r="A69" s="39" t="s">
        <v>25</v>
      </c>
      <c r="B69" s="10" t="s">
        <v>94</v>
      </c>
      <c r="C69" s="301" t="s">
        <v>113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</row>
    <row r="70" spans="1:48" ht="18.75" x14ac:dyDescent="0.25">
      <c r="A70" s="38" t="s">
        <v>26</v>
      </c>
      <c r="B70" s="10" t="s">
        <v>95</v>
      </c>
      <c r="C70" s="20" t="s">
        <v>113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</row>
    <row r="71" spans="1:48" ht="30" x14ac:dyDescent="0.25">
      <c r="A71" s="38" t="s">
        <v>87</v>
      </c>
      <c r="B71" s="10" t="s">
        <v>96</v>
      </c>
      <c r="C71" s="20" t="s">
        <v>113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</row>
    <row r="72" spans="1:48" ht="30" x14ac:dyDescent="0.25">
      <c r="A72" s="38" t="s">
        <v>88</v>
      </c>
      <c r="B72" s="10" t="s">
        <v>97</v>
      </c>
      <c r="C72" s="20" t="s">
        <v>113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</row>
    <row r="73" spans="1:48" ht="30" x14ac:dyDescent="0.25">
      <c r="A73" s="38" t="s">
        <v>89</v>
      </c>
      <c r="B73" s="10" t="s">
        <v>98</v>
      </c>
      <c r="C73" s="20" t="s">
        <v>113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</row>
    <row r="74" spans="1:48" ht="30" x14ac:dyDescent="0.25">
      <c r="A74" s="38" t="s">
        <v>90</v>
      </c>
      <c r="B74" s="10" t="s">
        <v>99</v>
      </c>
      <c r="C74" s="20" t="s">
        <v>113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</row>
    <row r="75" spans="1:48" ht="30" x14ac:dyDescent="0.25">
      <c r="A75" s="38" t="s">
        <v>91</v>
      </c>
      <c r="B75" s="10" t="s">
        <v>100</v>
      </c>
      <c r="C75" s="20" t="s">
        <v>113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</row>
    <row r="76" spans="1:48" ht="30" x14ac:dyDescent="0.25">
      <c r="A76" s="38" t="s">
        <v>17</v>
      </c>
      <c r="B76" s="10" t="s">
        <v>102</v>
      </c>
      <c r="C76" s="20" t="s">
        <v>113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</row>
    <row r="77" spans="1:48" ht="18.75" x14ac:dyDescent="0.25">
      <c r="A77" s="38" t="s">
        <v>101</v>
      </c>
      <c r="B77" s="10" t="s">
        <v>103</v>
      </c>
      <c r="C77" s="20" t="s">
        <v>113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</row>
    <row r="78" spans="1:48" ht="30" x14ac:dyDescent="0.25">
      <c r="A78" s="21" t="s">
        <v>118</v>
      </c>
      <c r="B78" s="10" t="s">
        <v>117</v>
      </c>
      <c r="C78" s="301" t="s">
        <v>113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</row>
    <row r="79" spans="1:48" ht="30" x14ac:dyDescent="0.25">
      <c r="A79" s="39" t="s">
        <v>9</v>
      </c>
      <c r="B79" s="10" t="s">
        <v>104</v>
      </c>
      <c r="C79" s="301" t="s">
        <v>113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</row>
    <row r="80" spans="1:48" ht="30" x14ac:dyDescent="0.25">
      <c r="A80" s="39" t="s">
        <v>10</v>
      </c>
      <c r="B80" s="10" t="s">
        <v>105</v>
      </c>
      <c r="C80" s="301" t="s">
        <v>113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</row>
    <row r="81" spans="1:48" ht="30" x14ac:dyDescent="0.25">
      <c r="A81" s="39" t="s">
        <v>11</v>
      </c>
      <c r="B81" s="10" t="s">
        <v>106</v>
      </c>
      <c r="C81" s="301" t="s">
        <v>113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</row>
    <row r="82" spans="1:48" ht="30" x14ac:dyDescent="0.25">
      <c r="A82" s="39" t="s">
        <v>36</v>
      </c>
      <c r="B82" s="10" t="s">
        <v>107</v>
      </c>
      <c r="C82" s="301" t="s">
        <v>113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</row>
    <row r="83" spans="1:48" s="200" customFormat="1" ht="30" x14ac:dyDescent="0.25">
      <c r="A83" s="373" t="s">
        <v>29</v>
      </c>
      <c r="B83" s="182" t="s">
        <v>108</v>
      </c>
      <c r="C83" s="183" t="s">
        <v>113</v>
      </c>
      <c r="D83" s="194">
        <v>0</v>
      </c>
      <c r="E83" s="194">
        <v>0</v>
      </c>
      <c r="F83" s="194">
        <v>0</v>
      </c>
      <c r="G83" s="194">
        <v>0</v>
      </c>
      <c r="H83" s="194">
        <v>0</v>
      </c>
      <c r="I83" s="194">
        <v>0</v>
      </c>
      <c r="J83" s="194">
        <v>0</v>
      </c>
      <c r="K83" s="194">
        <v>0</v>
      </c>
      <c r="L83" s="194">
        <v>0</v>
      </c>
      <c r="M83" s="194">
        <v>0</v>
      </c>
      <c r="N83" s="194">
        <v>0</v>
      </c>
      <c r="O83" s="194">
        <v>0</v>
      </c>
      <c r="P83" s="194">
        <v>0</v>
      </c>
      <c r="Q83" s="194">
        <v>0</v>
      </c>
      <c r="R83" s="194">
        <v>0</v>
      </c>
      <c r="S83" s="194">
        <v>0</v>
      </c>
      <c r="T83" s="194">
        <v>0</v>
      </c>
      <c r="U83" s="194">
        <v>0</v>
      </c>
      <c r="V83" s="194">
        <v>0</v>
      </c>
      <c r="W83" s="194">
        <v>0</v>
      </c>
      <c r="X83" s="194">
        <v>0</v>
      </c>
      <c r="Y83" s="194">
        <v>0</v>
      </c>
      <c r="Z83" s="194">
        <v>0</v>
      </c>
      <c r="AA83" s="194">
        <v>0</v>
      </c>
      <c r="AB83" s="194">
        <v>0</v>
      </c>
      <c r="AC83" s="194">
        <v>0</v>
      </c>
      <c r="AD83" s="194">
        <v>0</v>
      </c>
      <c r="AE83" s="194">
        <v>0</v>
      </c>
      <c r="AF83" s="194">
        <v>0</v>
      </c>
      <c r="AG83" s="194">
        <v>0</v>
      </c>
      <c r="AH83" s="194">
        <v>0</v>
      </c>
      <c r="AI83" s="194">
        <v>0</v>
      </c>
      <c r="AJ83" s="194">
        <v>0</v>
      </c>
      <c r="AK83" s="194">
        <v>0</v>
      </c>
      <c r="AL83" s="194">
        <v>0</v>
      </c>
      <c r="AM83" s="194">
        <v>0</v>
      </c>
      <c r="AN83" s="194">
        <v>0</v>
      </c>
      <c r="AO83" s="194">
        <v>0</v>
      </c>
      <c r="AP83" s="194">
        <v>0</v>
      </c>
      <c r="AQ83" s="194">
        <v>0</v>
      </c>
      <c r="AR83" s="194">
        <v>0</v>
      </c>
      <c r="AS83" s="194">
        <v>0</v>
      </c>
      <c r="AT83" s="194">
        <v>0</v>
      </c>
      <c r="AU83" s="194">
        <v>0</v>
      </c>
      <c r="AV83" s="194">
        <v>0</v>
      </c>
    </row>
    <row r="84" spans="1:48" s="200" customFormat="1" ht="37.5" x14ac:dyDescent="0.25">
      <c r="A84" s="216" t="s">
        <v>557</v>
      </c>
      <c r="B84" s="213" t="s">
        <v>558</v>
      </c>
      <c r="C84" s="217" t="s">
        <v>559</v>
      </c>
      <c r="D84" s="194">
        <v>0</v>
      </c>
      <c r="E84" s="194">
        <v>0</v>
      </c>
      <c r="F84" s="194">
        <v>0</v>
      </c>
      <c r="G84" s="194">
        <v>0</v>
      </c>
      <c r="H84" s="194">
        <v>0</v>
      </c>
      <c r="I84" s="194">
        <v>0</v>
      </c>
      <c r="J84" s="194">
        <v>0</v>
      </c>
      <c r="K84" s="194">
        <v>0</v>
      </c>
      <c r="L84" s="194">
        <v>0</v>
      </c>
      <c r="M84" s="194">
        <v>0</v>
      </c>
      <c r="N84" s="194">
        <v>0</v>
      </c>
      <c r="O84" s="194">
        <v>0</v>
      </c>
      <c r="P84" s="194">
        <v>0</v>
      </c>
      <c r="Q84" s="194">
        <v>0</v>
      </c>
      <c r="R84" s="194">
        <v>0</v>
      </c>
      <c r="S84" s="194">
        <v>0</v>
      </c>
      <c r="T84" s="194">
        <v>0</v>
      </c>
      <c r="U84" s="194">
        <v>0</v>
      </c>
      <c r="V84" s="194">
        <v>0</v>
      </c>
      <c r="W84" s="194">
        <v>0</v>
      </c>
      <c r="X84" s="194">
        <v>0</v>
      </c>
      <c r="Y84" s="194">
        <v>0</v>
      </c>
      <c r="Z84" s="194">
        <v>0</v>
      </c>
      <c r="AA84" s="194">
        <v>0</v>
      </c>
      <c r="AB84" s="194">
        <v>0</v>
      </c>
      <c r="AC84" s="194">
        <v>0</v>
      </c>
      <c r="AD84" s="194">
        <v>0</v>
      </c>
      <c r="AE84" s="194">
        <v>0</v>
      </c>
      <c r="AF84" s="194">
        <v>0</v>
      </c>
      <c r="AG84" s="194">
        <v>0</v>
      </c>
      <c r="AH84" s="194">
        <v>0</v>
      </c>
      <c r="AI84" s="194">
        <v>0</v>
      </c>
      <c r="AJ84" s="194">
        <v>0</v>
      </c>
      <c r="AK84" s="194">
        <v>0</v>
      </c>
      <c r="AL84" s="194">
        <v>0</v>
      </c>
      <c r="AM84" s="194">
        <v>0</v>
      </c>
      <c r="AN84" s="194">
        <v>0</v>
      </c>
      <c r="AO84" s="194">
        <v>0</v>
      </c>
      <c r="AP84" s="194">
        <v>0</v>
      </c>
      <c r="AQ84" s="194">
        <v>0</v>
      </c>
      <c r="AR84" s="194">
        <v>0</v>
      </c>
      <c r="AS84" s="194">
        <v>0</v>
      </c>
      <c r="AT84" s="194">
        <v>0</v>
      </c>
      <c r="AU84" s="194">
        <v>0</v>
      </c>
      <c r="AV84" s="194">
        <v>0</v>
      </c>
    </row>
    <row r="85" spans="1:48" s="200" customFormat="1" ht="18.75" x14ac:dyDescent="0.25">
      <c r="A85" s="216" t="s">
        <v>560</v>
      </c>
      <c r="B85" s="213" t="s">
        <v>561</v>
      </c>
      <c r="C85" s="217" t="s">
        <v>562</v>
      </c>
      <c r="D85" s="194">
        <v>0</v>
      </c>
      <c r="E85" s="194">
        <v>0</v>
      </c>
      <c r="F85" s="194">
        <v>0</v>
      </c>
      <c r="G85" s="194">
        <v>0</v>
      </c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4">
        <v>0</v>
      </c>
      <c r="N85" s="194">
        <v>0</v>
      </c>
      <c r="O85" s="194">
        <v>0</v>
      </c>
      <c r="P85" s="194">
        <v>0</v>
      </c>
      <c r="Q85" s="194">
        <v>0</v>
      </c>
      <c r="R85" s="194">
        <v>0</v>
      </c>
      <c r="S85" s="194">
        <v>0</v>
      </c>
      <c r="T85" s="194">
        <v>0</v>
      </c>
      <c r="U85" s="194">
        <v>0</v>
      </c>
      <c r="V85" s="194">
        <v>0</v>
      </c>
      <c r="W85" s="194">
        <v>0</v>
      </c>
      <c r="X85" s="194">
        <v>0</v>
      </c>
      <c r="Y85" s="194">
        <v>0</v>
      </c>
      <c r="Z85" s="194">
        <v>0</v>
      </c>
      <c r="AA85" s="194">
        <v>0</v>
      </c>
      <c r="AB85" s="194">
        <v>0</v>
      </c>
      <c r="AC85" s="194">
        <v>0</v>
      </c>
      <c r="AD85" s="194">
        <v>0</v>
      </c>
      <c r="AE85" s="194">
        <v>0</v>
      </c>
      <c r="AF85" s="194">
        <v>0</v>
      </c>
      <c r="AG85" s="194">
        <v>0</v>
      </c>
      <c r="AH85" s="194">
        <v>0</v>
      </c>
      <c r="AI85" s="194">
        <v>0</v>
      </c>
      <c r="AJ85" s="194">
        <v>0</v>
      </c>
      <c r="AK85" s="194">
        <v>0</v>
      </c>
      <c r="AL85" s="194">
        <v>0</v>
      </c>
      <c r="AM85" s="194">
        <v>0</v>
      </c>
      <c r="AN85" s="194">
        <v>0</v>
      </c>
      <c r="AO85" s="194">
        <v>0</v>
      </c>
      <c r="AP85" s="194">
        <v>0</v>
      </c>
      <c r="AQ85" s="194">
        <v>0</v>
      </c>
      <c r="AR85" s="194">
        <v>0</v>
      </c>
      <c r="AS85" s="194">
        <v>0</v>
      </c>
      <c r="AT85" s="194">
        <v>0</v>
      </c>
      <c r="AU85" s="194">
        <v>0</v>
      </c>
      <c r="AV85" s="194">
        <v>0</v>
      </c>
    </row>
    <row r="86" spans="1:48" s="274" customFormat="1" ht="18.75" x14ac:dyDescent="0.25">
      <c r="A86" s="369" t="s">
        <v>37</v>
      </c>
      <c r="B86" s="370" t="s">
        <v>109</v>
      </c>
      <c r="C86" s="371" t="s">
        <v>113</v>
      </c>
      <c r="D86" s="372">
        <v>0</v>
      </c>
      <c r="E86" s="372">
        <v>0</v>
      </c>
      <c r="F86" s="372">
        <v>0</v>
      </c>
      <c r="G86" s="372">
        <v>0</v>
      </c>
      <c r="H86" s="372">
        <v>0</v>
      </c>
      <c r="I86" s="372">
        <v>0</v>
      </c>
      <c r="J86" s="372">
        <v>0</v>
      </c>
      <c r="K86" s="372">
        <v>0</v>
      </c>
      <c r="L86" s="372">
        <v>0</v>
      </c>
      <c r="M86" s="372">
        <v>0</v>
      </c>
      <c r="N86" s="372">
        <v>0</v>
      </c>
      <c r="O86" s="372">
        <v>0</v>
      </c>
      <c r="P86" s="372">
        <v>0</v>
      </c>
      <c r="Q86" s="372">
        <v>0</v>
      </c>
      <c r="R86" s="372">
        <v>0</v>
      </c>
      <c r="S86" s="372">
        <v>0</v>
      </c>
      <c r="T86" s="372">
        <v>0</v>
      </c>
      <c r="U86" s="372">
        <v>0</v>
      </c>
      <c r="V86" s="372">
        <v>0</v>
      </c>
      <c r="W86" s="372">
        <v>0</v>
      </c>
      <c r="X86" s="372">
        <v>0</v>
      </c>
      <c r="Y86" s="372">
        <v>0</v>
      </c>
      <c r="Z86" s="372">
        <v>0</v>
      </c>
      <c r="AA86" s="372">
        <v>0</v>
      </c>
      <c r="AB86" s="372">
        <v>0</v>
      </c>
      <c r="AC86" s="372">
        <v>0</v>
      </c>
      <c r="AD86" s="372">
        <v>0</v>
      </c>
      <c r="AE86" s="372">
        <v>0</v>
      </c>
      <c r="AF86" s="372">
        <v>0</v>
      </c>
      <c r="AG86" s="372">
        <v>0</v>
      </c>
      <c r="AH86" s="372">
        <v>0</v>
      </c>
      <c r="AI86" s="372">
        <v>0</v>
      </c>
      <c r="AJ86" s="372">
        <v>0</v>
      </c>
      <c r="AK86" s="372">
        <v>0</v>
      </c>
      <c r="AL86" s="372">
        <v>0</v>
      </c>
      <c r="AM86" s="372">
        <v>0</v>
      </c>
      <c r="AN86" s="372">
        <v>0</v>
      </c>
      <c r="AO86" s="372">
        <v>0</v>
      </c>
      <c r="AP86" s="372">
        <v>0</v>
      </c>
      <c r="AQ86" s="372">
        <v>0</v>
      </c>
      <c r="AR86" s="372">
        <v>0</v>
      </c>
      <c r="AS86" s="372">
        <v>0</v>
      </c>
      <c r="AT86" s="372">
        <v>0</v>
      </c>
      <c r="AU86" s="372">
        <v>0</v>
      </c>
      <c r="AV86" s="372">
        <v>0</v>
      </c>
    </row>
    <row r="87" spans="1:48" s="374" customFormat="1" ht="56.25" x14ac:dyDescent="0.25">
      <c r="A87" s="375" t="s">
        <v>556</v>
      </c>
      <c r="B87" s="225" t="s">
        <v>604</v>
      </c>
      <c r="C87" s="376" t="s">
        <v>564</v>
      </c>
      <c r="D87" s="377">
        <v>0</v>
      </c>
      <c r="E87" s="377">
        <v>0</v>
      </c>
      <c r="F87" s="377">
        <v>0</v>
      </c>
      <c r="G87" s="377">
        <v>0</v>
      </c>
      <c r="H87" s="377">
        <v>0</v>
      </c>
      <c r="I87" s="377">
        <v>0</v>
      </c>
      <c r="J87" s="377">
        <v>0</v>
      </c>
      <c r="K87" s="377">
        <v>0</v>
      </c>
      <c r="L87" s="377">
        <v>0</v>
      </c>
      <c r="M87" s="377">
        <v>0</v>
      </c>
      <c r="N87" s="377">
        <v>0</v>
      </c>
      <c r="O87" s="377">
        <v>0</v>
      </c>
      <c r="P87" s="377">
        <v>0</v>
      </c>
      <c r="Q87" s="377">
        <v>0</v>
      </c>
      <c r="R87" s="377">
        <v>0</v>
      </c>
      <c r="S87" s="377">
        <v>0</v>
      </c>
      <c r="T87" s="377">
        <v>0</v>
      </c>
      <c r="U87" s="377">
        <v>0</v>
      </c>
      <c r="V87" s="377">
        <v>0</v>
      </c>
      <c r="W87" s="377">
        <v>0</v>
      </c>
      <c r="X87" s="377">
        <v>0</v>
      </c>
      <c r="Y87" s="377">
        <v>0</v>
      </c>
      <c r="Z87" s="377">
        <v>0</v>
      </c>
      <c r="AA87" s="377">
        <v>0</v>
      </c>
      <c r="AB87" s="377">
        <v>0</v>
      </c>
      <c r="AC87" s="377">
        <v>0</v>
      </c>
      <c r="AD87" s="377">
        <v>0</v>
      </c>
      <c r="AE87" s="377">
        <v>0</v>
      </c>
      <c r="AF87" s="377">
        <v>0</v>
      </c>
      <c r="AG87" s="377">
        <v>0</v>
      </c>
      <c r="AH87" s="377">
        <v>0</v>
      </c>
      <c r="AI87" s="377">
        <v>0</v>
      </c>
      <c r="AJ87" s="377">
        <v>0</v>
      </c>
      <c r="AK87" s="377">
        <v>0</v>
      </c>
      <c r="AL87" s="377">
        <v>0</v>
      </c>
      <c r="AM87" s="377">
        <v>0</v>
      </c>
      <c r="AN87" s="377">
        <v>0</v>
      </c>
      <c r="AO87" s="377">
        <v>0</v>
      </c>
      <c r="AP87" s="377">
        <v>0</v>
      </c>
      <c r="AQ87" s="377">
        <v>0</v>
      </c>
      <c r="AR87" s="377">
        <v>0</v>
      </c>
      <c r="AS87" s="377">
        <v>0</v>
      </c>
      <c r="AT87" s="377">
        <v>0</v>
      </c>
      <c r="AU87" s="377">
        <v>0</v>
      </c>
      <c r="AV87" s="377">
        <v>0</v>
      </c>
    </row>
    <row r="89" spans="1:48" s="60" customFormat="1" ht="12" x14ac:dyDescent="0.2">
      <c r="A89" s="60" t="s">
        <v>343</v>
      </c>
    </row>
    <row r="90" spans="1:48" s="60" customFormat="1" ht="12" x14ac:dyDescent="0.2">
      <c r="A90" s="60" t="s">
        <v>344</v>
      </c>
    </row>
    <row r="91" spans="1:48" s="60" customFormat="1" ht="12" x14ac:dyDescent="0.2">
      <c r="A91" s="60" t="s">
        <v>477</v>
      </c>
    </row>
    <row r="92" spans="1:48" s="60" customFormat="1" ht="12" x14ac:dyDescent="0.2">
      <c r="A92" s="60" t="s">
        <v>478</v>
      </c>
    </row>
  </sheetData>
  <mergeCells count="48">
    <mergeCell ref="AT13:AT15"/>
    <mergeCell ref="AU13:AU15"/>
    <mergeCell ref="D14:G14"/>
    <mergeCell ref="H14:J14"/>
    <mergeCell ref="K14:N14"/>
    <mergeCell ref="O14:S14"/>
    <mergeCell ref="X14:Z14"/>
    <mergeCell ref="AA14:AD14"/>
    <mergeCell ref="AE14:AG14"/>
    <mergeCell ref="AH14:AJ14"/>
    <mergeCell ref="AN13:AN15"/>
    <mergeCell ref="AO13:AO15"/>
    <mergeCell ref="AP13:AP15"/>
    <mergeCell ref="AQ13:AQ15"/>
    <mergeCell ref="AR13:AR15"/>
    <mergeCell ref="AS13:AS15"/>
    <mergeCell ref="AA13:AD13"/>
    <mergeCell ref="AE13:AG13"/>
    <mergeCell ref="AH13:AJ13"/>
    <mergeCell ref="AK13:AK15"/>
    <mergeCell ref="AL13:AL15"/>
    <mergeCell ref="T13:T15"/>
    <mergeCell ref="U13:U15"/>
    <mergeCell ref="V13:V15"/>
    <mergeCell ref="W13:W15"/>
    <mergeCell ref="X13:Z13"/>
    <mergeCell ref="A9:AR9"/>
    <mergeCell ref="A11:A15"/>
    <mergeCell ref="B11:B15"/>
    <mergeCell ref="C11:C15"/>
    <mergeCell ref="D11:AV11"/>
    <mergeCell ref="D12:W12"/>
    <mergeCell ref="X12:AK12"/>
    <mergeCell ref="AL12:AN12"/>
    <mergeCell ref="AO12:AP12"/>
    <mergeCell ref="AQ12:AS12"/>
    <mergeCell ref="AM13:AM15"/>
    <mergeCell ref="AT12:AU12"/>
    <mergeCell ref="D13:G13"/>
    <mergeCell ref="H13:J13"/>
    <mergeCell ref="K13:N13"/>
    <mergeCell ref="O13:S13"/>
    <mergeCell ref="A8:AR8"/>
    <mergeCell ref="K2:L2"/>
    <mergeCell ref="M2:N2"/>
    <mergeCell ref="A4:AR4"/>
    <mergeCell ref="A5:AR5"/>
    <mergeCell ref="A6:AR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5"/>
  <sheetViews>
    <sheetView topLeftCell="A3" zoomScale="70" zoomScaleNormal="70" workbookViewId="0">
      <pane xSplit="3" ySplit="19" topLeftCell="D80" activePane="bottomRight" state="frozen"/>
      <selection activeCell="A3" sqref="A3"/>
      <selection pane="topRight" activeCell="D3" sqref="D3"/>
      <selection pane="bottomLeft" activeCell="A22" sqref="A22"/>
      <selection pane="bottomRight" activeCell="Y59" sqref="Y59:AE59"/>
    </sheetView>
  </sheetViews>
  <sheetFormatPr defaultColWidth="9.140625" defaultRowHeight="15.75" x14ac:dyDescent="0.25"/>
  <cols>
    <col min="1" max="1" width="13.28515625" style="121" customWidth="1"/>
    <col min="2" max="2" width="55.42578125" style="123" customWidth="1"/>
    <col min="3" max="3" width="11.140625" style="121" customWidth="1"/>
    <col min="4" max="4" width="20.7109375" style="1" customWidth="1"/>
    <col min="5" max="5" width="17.85546875" style="70" customWidth="1"/>
    <col min="6" max="6" width="14.42578125" style="1" customWidth="1"/>
    <col min="7" max="7" width="11.42578125" style="1" customWidth="1"/>
    <col min="8" max="8" width="13.140625" style="1" customWidth="1"/>
    <col min="9" max="9" width="10.42578125" style="1" customWidth="1"/>
    <col min="10" max="10" width="12.140625" style="1" customWidth="1"/>
    <col min="11" max="11" width="8" style="1" customWidth="1"/>
    <col min="12" max="13" width="13.28515625" style="1" customWidth="1"/>
    <col min="14" max="14" width="17.85546875" style="1" customWidth="1"/>
    <col min="15" max="15" width="14" style="1" customWidth="1"/>
    <col min="16" max="16" width="15.140625" style="1" customWidth="1"/>
    <col min="17" max="17" width="10" style="1" customWidth="1"/>
    <col min="18" max="18" width="8" style="1" customWidth="1"/>
    <col min="19" max="19" width="10.28515625" style="1" customWidth="1"/>
    <col min="20" max="20" width="7.85546875" style="1" customWidth="1"/>
    <col min="21" max="21" width="10.5703125" style="1" customWidth="1"/>
    <col min="22" max="22" width="9.7109375" style="1" customWidth="1"/>
    <col min="23" max="23" width="19" style="1" customWidth="1"/>
    <col min="24" max="24" width="13.85546875" style="1" customWidth="1"/>
    <col min="25" max="25" width="12.7109375" style="1" customWidth="1"/>
    <col min="26" max="26" width="12.85546875" style="1" customWidth="1"/>
    <col min="27" max="27" width="9.140625" style="1"/>
    <col min="28" max="28" width="10.28515625" style="1" customWidth="1"/>
    <col min="29" max="29" width="8" style="1" customWidth="1"/>
    <col min="30" max="31" width="11.85546875" style="1" customWidth="1"/>
    <col min="32" max="32" width="19.28515625" style="1" customWidth="1"/>
    <col min="33" max="33" width="14.5703125" style="1" customWidth="1"/>
    <col min="34" max="34" width="13.28515625" style="1" customWidth="1"/>
    <col min="35" max="35" width="10.85546875" style="1" customWidth="1"/>
    <col min="36" max="36" width="10.28515625" style="1" customWidth="1"/>
    <col min="37" max="37" width="10.5703125" style="1" customWidth="1"/>
    <col min="38" max="38" width="8" style="1" customWidth="1"/>
    <col min="39" max="40" width="11.85546875" style="1" customWidth="1"/>
    <col min="41" max="41" width="18.140625" style="1" customWidth="1"/>
    <col min="42" max="42" width="17" style="1" customWidth="1"/>
    <col min="43" max="43" width="14.42578125" style="1" customWidth="1"/>
    <col min="44" max="44" width="10.7109375" style="1" customWidth="1"/>
    <col min="45" max="45" width="10.85546875" style="1" customWidth="1"/>
    <col min="46" max="46" width="12.28515625" style="1" customWidth="1"/>
    <col min="47" max="47" width="12.85546875" style="1" customWidth="1"/>
    <col min="48" max="49" width="11.85546875" style="1" customWidth="1"/>
    <col min="50" max="50" width="14.28515625" style="1" customWidth="1"/>
    <col min="51" max="51" width="15.140625" style="1" customWidth="1"/>
    <col min="52" max="52" width="9.85546875" style="1" customWidth="1"/>
    <col min="53" max="53" width="9" style="1" customWidth="1"/>
    <col min="54" max="54" width="13.28515625" style="1" customWidth="1"/>
    <col min="55" max="55" width="8.5703125" style="1" customWidth="1"/>
    <col min="56" max="56" width="8" style="1" customWidth="1"/>
    <col min="57" max="57" width="10.5703125" style="1" customWidth="1"/>
    <col min="58" max="58" width="9.28515625" style="1" customWidth="1"/>
    <col min="59" max="59" width="14" style="1" customWidth="1"/>
    <col min="60" max="60" width="13.42578125" style="1" customWidth="1"/>
    <col min="61" max="61" width="13.5703125" style="1" customWidth="1"/>
    <col min="62" max="62" width="8" style="1" customWidth="1"/>
    <col min="63" max="63" width="14.42578125" style="1" customWidth="1"/>
    <col min="64" max="64" width="10" style="1" customWidth="1"/>
    <col min="65" max="67" width="11.85546875" style="1" customWidth="1"/>
    <col min="68" max="68" width="14.28515625" style="1" customWidth="1"/>
    <col min="69" max="69" width="11.5703125" style="1" customWidth="1"/>
    <col min="70" max="70" width="9.7109375" style="1" customWidth="1"/>
    <col min="71" max="71" width="9.28515625" style="1" customWidth="1"/>
    <col min="72" max="72" width="9.85546875" style="1" customWidth="1"/>
    <col min="73" max="73" width="9.140625" style="1"/>
    <col min="74" max="76" width="11.85546875" style="1" customWidth="1"/>
    <col min="77" max="77" width="14.28515625" style="1" customWidth="1"/>
    <col min="78" max="78" width="14.85546875" style="1" customWidth="1"/>
    <col min="79" max="79" width="10.42578125" style="1" customWidth="1"/>
    <col min="80" max="80" width="9.28515625" style="1" customWidth="1"/>
    <col min="81" max="81" width="10.5703125" style="1" customWidth="1"/>
    <col min="82" max="82" width="10" style="1" customWidth="1"/>
    <col min="83" max="85" width="11.85546875" style="1" customWidth="1"/>
    <col min="86" max="86" width="14.42578125" style="1" customWidth="1"/>
    <col min="87" max="87" width="11.140625" style="1" customWidth="1"/>
    <col min="88" max="88" width="9.140625" style="1"/>
    <col min="89" max="89" width="10.5703125" style="1" customWidth="1"/>
    <col min="90" max="90" width="10" style="1" customWidth="1"/>
    <col min="91" max="94" width="11.85546875" style="1" customWidth="1"/>
    <col min="95" max="95" width="13.85546875" style="1" customWidth="1"/>
    <col min="96" max="96" width="13.42578125" style="1" customWidth="1"/>
    <col min="97" max="97" width="10.140625" style="1" customWidth="1"/>
    <col min="98" max="98" width="9.28515625" style="1" customWidth="1"/>
    <col min="99" max="99" width="11.85546875" style="1" customWidth="1"/>
    <col min="100" max="100" width="8.28515625" style="1" customWidth="1"/>
    <col min="101" max="103" width="11.85546875" style="1" customWidth="1"/>
    <col min="104" max="104" width="13.7109375" style="1" customWidth="1"/>
    <col min="105" max="105" width="13.140625" style="1" customWidth="1"/>
    <col min="106" max="106" width="10.85546875" style="1" customWidth="1"/>
    <col min="107" max="107" width="12.85546875" style="1" customWidth="1"/>
    <col min="108" max="108" width="10.85546875" style="1" customWidth="1"/>
    <col min="109" max="109" width="9.42578125" style="1" customWidth="1"/>
    <col min="110" max="112" width="11.85546875" style="1" customWidth="1"/>
    <col min="113" max="113" width="14.140625" style="1" customWidth="1"/>
    <col min="114" max="114" width="14.7109375" style="1" customWidth="1"/>
    <col min="115" max="115" width="10.85546875" style="1" customWidth="1"/>
    <col min="116" max="116" width="11" style="1" customWidth="1"/>
    <col min="117" max="117" width="12.7109375" style="1" customWidth="1"/>
    <col min="118" max="118" width="12.140625" style="1" customWidth="1"/>
    <col min="119" max="121" width="11.85546875" style="63" customWidth="1"/>
    <col min="122" max="122" width="102.5703125" style="92" customWidth="1"/>
    <col min="123" max="16384" width="9.140625" style="1"/>
  </cols>
  <sheetData>
    <row r="1" spans="1:122" ht="22.5" x14ac:dyDescent="0.25">
      <c r="A1" s="1"/>
      <c r="B1" s="1"/>
      <c r="C1" s="1"/>
      <c r="E1" s="1"/>
      <c r="W1" s="4" t="s">
        <v>357</v>
      </c>
      <c r="DO1" s="1"/>
      <c r="DP1" s="1"/>
      <c r="DQ1" s="1"/>
      <c r="DR1" s="1"/>
    </row>
    <row r="2" spans="1:122" ht="22.5" x14ac:dyDescent="0.3">
      <c r="A2" s="1"/>
      <c r="B2" s="1"/>
      <c r="C2" s="1"/>
      <c r="E2" s="1"/>
      <c r="W2" s="3" t="s">
        <v>120</v>
      </c>
      <c r="DO2" s="1"/>
      <c r="DP2" s="1"/>
      <c r="DQ2" s="1"/>
      <c r="DR2" s="1"/>
    </row>
    <row r="3" spans="1:122" ht="18.75" x14ac:dyDescent="0.3">
      <c r="A3" s="1"/>
      <c r="B3" s="1"/>
      <c r="C3" s="1"/>
      <c r="E3" s="1"/>
      <c r="W3" s="3"/>
      <c r="DO3" s="1"/>
      <c r="DP3" s="1"/>
      <c r="DQ3" s="1"/>
      <c r="DR3" s="1"/>
    </row>
    <row r="4" spans="1:122" ht="18.75" x14ac:dyDescent="0.25">
      <c r="A4" s="453" t="s">
        <v>487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DO4" s="1"/>
      <c r="DP4" s="1"/>
      <c r="DQ4" s="1"/>
      <c r="DR4" s="1"/>
    </row>
    <row r="5" spans="1:122" ht="18.75" x14ac:dyDescent="0.25">
      <c r="A5" s="454" t="s">
        <v>298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51"/>
      <c r="DO5" s="1"/>
      <c r="DP5" s="1"/>
      <c r="DQ5" s="1"/>
      <c r="DR5" s="1"/>
    </row>
    <row r="6" spans="1:12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DO6" s="1"/>
      <c r="DP6" s="1"/>
      <c r="DQ6" s="1"/>
      <c r="DR6" s="1"/>
    </row>
    <row r="7" spans="1:122" ht="18.75" x14ac:dyDescent="0.25">
      <c r="A7" s="455" t="s">
        <v>546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DO7" s="1"/>
      <c r="DP7" s="1"/>
      <c r="DQ7" s="1"/>
      <c r="DR7" s="1"/>
    </row>
    <row r="8" spans="1:122" x14ac:dyDescent="0.25">
      <c r="A8" s="404" t="s">
        <v>123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DO8" s="1"/>
      <c r="DP8" s="1"/>
      <c r="DQ8" s="1"/>
      <c r="DR8" s="1"/>
    </row>
    <row r="9" spans="1:122" ht="15.75" customHeight="1" x14ac:dyDescent="0.25">
      <c r="A9" s="444" t="s">
        <v>38</v>
      </c>
      <c r="B9" s="444" t="s">
        <v>39</v>
      </c>
      <c r="C9" s="444" t="s">
        <v>160</v>
      </c>
      <c r="D9" s="444" t="s">
        <v>275</v>
      </c>
      <c r="E9" s="457" t="s">
        <v>276</v>
      </c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DO9" s="1"/>
      <c r="DP9" s="1"/>
      <c r="DQ9" s="1"/>
      <c r="DR9" s="1"/>
    </row>
    <row r="10" spans="1:122" ht="24" customHeight="1" x14ac:dyDescent="0.25">
      <c r="A10" s="445"/>
      <c r="B10" s="445"/>
      <c r="C10" s="445"/>
      <c r="D10" s="445"/>
      <c r="E10" s="447">
        <v>2024</v>
      </c>
      <c r="F10" s="448"/>
      <c r="G10" s="448"/>
      <c r="H10" s="448"/>
      <c r="I10" s="448"/>
      <c r="J10" s="448"/>
      <c r="K10" s="448"/>
      <c r="L10" s="448"/>
      <c r="M10" s="449"/>
      <c r="N10" s="447">
        <v>2025</v>
      </c>
      <c r="O10" s="448"/>
      <c r="P10" s="448"/>
      <c r="Q10" s="448"/>
      <c r="R10" s="448"/>
      <c r="S10" s="448"/>
      <c r="T10" s="448"/>
      <c r="U10" s="448"/>
      <c r="V10" s="449"/>
      <c r="W10" s="447">
        <v>2026</v>
      </c>
      <c r="X10" s="448"/>
      <c r="Y10" s="448"/>
      <c r="Z10" s="448"/>
      <c r="AA10" s="448"/>
      <c r="AB10" s="448"/>
      <c r="AC10" s="448"/>
      <c r="AD10" s="448"/>
      <c r="AE10" s="449"/>
      <c r="AF10" s="447">
        <v>2027</v>
      </c>
      <c r="AG10" s="448"/>
      <c r="AH10" s="448"/>
      <c r="AI10" s="448"/>
      <c r="AJ10" s="448"/>
      <c r="AK10" s="448"/>
      <c r="AL10" s="448"/>
      <c r="AM10" s="448"/>
      <c r="AN10" s="449"/>
      <c r="AO10" s="450" t="s">
        <v>277</v>
      </c>
      <c r="AP10" s="451"/>
      <c r="AQ10" s="451"/>
      <c r="AR10" s="451"/>
      <c r="AS10" s="451"/>
      <c r="AT10" s="451"/>
      <c r="AU10" s="451"/>
      <c r="AV10" s="451"/>
      <c r="AW10" s="452"/>
      <c r="DO10" s="1"/>
      <c r="DP10" s="1"/>
      <c r="DQ10" s="1"/>
      <c r="DR10" s="1"/>
    </row>
    <row r="11" spans="1:122" ht="132" customHeight="1" x14ac:dyDescent="0.25">
      <c r="A11" s="445"/>
      <c r="B11" s="445"/>
      <c r="C11" s="445"/>
      <c r="D11" s="446"/>
      <c r="E11" s="450" t="s">
        <v>152</v>
      </c>
      <c r="F11" s="451"/>
      <c r="G11" s="451"/>
      <c r="H11" s="451"/>
      <c r="I11" s="451"/>
      <c r="J11" s="451"/>
      <c r="K11" s="451"/>
      <c r="L11" s="451"/>
      <c r="M11" s="452"/>
      <c r="N11" s="450" t="s">
        <v>124</v>
      </c>
      <c r="O11" s="451"/>
      <c r="P11" s="451"/>
      <c r="Q11" s="451"/>
      <c r="R11" s="451"/>
      <c r="S11" s="451"/>
      <c r="T11" s="451"/>
      <c r="U11" s="451"/>
      <c r="V11" s="452"/>
      <c r="W11" s="450" t="s">
        <v>124</v>
      </c>
      <c r="X11" s="451"/>
      <c r="Y11" s="451"/>
      <c r="Z11" s="451"/>
      <c r="AA11" s="451"/>
      <c r="AB11" s="451"/>
      <c r="AC11" s="451"/>
      <c r="AD11" s="451"/>
      <c r="AE11" s="452"/>
      <c r="AF11" s="450" t="s">
        <v>124</v>
      </c>
      <c r="AG11" s="451"/>
      <c r="AH11" s="451"/>
      <c r="AI11" s="451"/>
      <c r="AJ11" s="451"/>
      <c r="AK11" s="451"/>
      <c r="AL11" s="451"/>
      <c r="AM11" s="451"/>
      <c r="AN11" s="452"/>
      <c r="AO11" s="450" t="s">
        <v>124</v>
      </c>
      <c r="AP11" s="451"/>
      <c r="AQ11" s="451"/>
      <c r="AR11" s="451"/>
      <c r="AS11" s="451"/>
      <c r="AT11" s="451"/>
      <c r="AU11" s="451"/>
      <c r="AV11" s="451"/>
      <c r="AW11" s="452"/>
      <c r="DO11" s="1"/>
      <c r="DP11" s="1"/>
      <c r="DQ11" s="1"/>
      <c r="DR11" s="1"/>
    </row>
    <row r="12" spans="1:122" ht="31.5" customHeight="1" x14ac:dyDescent="0.25">
      <c r="A12" s="445"/>
      <c r="B12" s="445"/>
      <c r="C12" s="445"/>
      <c r="D12" s="444" t="s">
        <v>124</v>
      </c>
      <c r="E12" s="44" t="s">
        <v>278</v>
      </c>
      <c r="F12" s="447" t="s">
        <v>279</v>
      </c>
      <c r="G12" s="448"/>
      <c r="H12" s="448"/>
      <c r="I12" s="448"/>
      <c r="J12" s="448"/>
      <c r="K12" s="448"/>
      <c r="L12" s="448"/>
      <c r="M12" s="449"/>
      <c r="N12" s="44" t="s">
        <v>278</v>
      </c>
      <c r="O12" s="447" t="s">
        <v>279</v>
      </c>
      <c r="P12" s="448"/>
      <c r="Q12" s="448"/>
      <c r="R12" s="448"/>
      <c r="S12" s="448"/>
      <c r="T12" s="448"/>
      <c r="U12" s="448"/>
      <c r="V12" s="449"/>
      <c r="W12" s="44" t="s">
        <v>278</v>
      </c>
      <c r="X12" s="447" t="s">
        <v>279</v>
      </c>
      <c r="Y12" s="448"/>
      <c r="Z12" s="448"/>
      <c r="AA12" s="448"/>
      <c r="AB12" s="448"/>
      <c r="AC12" s="448"/>
      <c r="AD12" s="448"/>
      <c r="AE12" s="449"/>
      <c r="AF12" s="44" t="s">
        <v>278</v>
      </c>
      <c r="AG12" s="447" t="s">
        <v>279</v>
      </c>
      <c r="AH12" s="448"/>
      <c r="AI12" s="448"/>
      <c r="AJ12" s="448"/>
      <c r="AK12" s="448"/>
      <c r="AL12" s="448"/>
      <c r="AM12" s="448"/>
      <c r="AN12" s="449"/>
      <c r="AO12" s="44" t="s">
        <v>278</v>
      </c>
      <c r="AP12" s="447" t="s">
        <v>279</v>
      </c>
      <c r="AQ12" s="448"/>
      <c r="AR12" s="448"/>
      <c r="AS12" s="448"/>
      <c r="AT12" s="448"/>
      <c r="AU12" s="448"/>
      <c r="AV12" s="448"/>
      <c r="AW12" s="449"/>
      <c r="DO12" s="1"/>
      <c r="DP12" s="1"/>
      <c r="DQ12" s="1"/>
      <c r="DR12" s="1"/>
    </row>
    <row r="13" spans="1:122" ht="56.25" x14ac:dyDescent="0.25">
      <c r="A13" s="446"/>
      <c r="B13" s="446"/>
      <c r="C13" s="446"/>
      <c r="D13" s="446"/>
      <c r="E13" s="7" t="s">
        <v>280</v>
      </c>
      <c r="F13" s="7" t="s">
        <v>280</v>
      </c>
      <c r="G13" s="45" t="s">
        <v>281</v>
      </c>
      <c r="H13" s="45" t="s">
        <v>282</v>
      </c>
      <c r="I13" s="45" t="s">
        <v>283</v>
      </c>
      <c r="J13" s="45" t="s">
        <v>284</v>
      </c>
      <c r="K13" s="45" t="s">
        <v>285</v>
      </c>
      <c r="L13" s="45" t="s">
        <v>286</v>
      </c>
      <c r="M13" s="45" t="s">
        <v>287</v>
      </c>
      <c r="N13" s="7" t="s">
        <v>280</v>
      </c>
      <c r="O13" s="7" t="s">
        <v>280</v>
      </c>
      <c r="P13" s="45" t="s">
        <v>281</v>
      </c>
      <c r="Q13" s="45" t="s">
        <v>282</v>
      </c>
      <c r="R13" s="45" t="s">
        <v>283</v>
      </c>
      <c r="S13" s="45" t="s">
        <v>284</v>
      </c>
      <c r="T13" s="45" t="s">
        <v>285</v>
      </c>
      <c r="U13" s="45" t="s">
        <v>286</v>
      </c>
      <c r="V13" s="45" t="s">
        <v>287</v>
      </c>
      <c r="W13" s="7" t="s">
        <v>280</v>
      </c>
      <c r="X13" s="7" t="s">
        <v>280</v>
      </c>
      <c r="Y13" s="45" t="s">
        <v>281</v>
      </c>
      <c r="Z13" s="45" t="s">
        <v>282</v>
      </c>
      <c r="AA13" s="45" t="s">
        <v>283</v>
      </c>
      <c r="AB13" s="45" t="s">
        <v>284</v>
      </c>
      <c r="AC13" s="45" t="s">
        <v>285</v>
      </c>
      <c r="AD13" s="45" t="s">
        <v>286</v>
      </c>
      <c r="AE13" s="45" t="s">
        <v>287</v>
      </c>
      <c r="AF13" s="7" t="s">
        <v>280</v>
      </c>
      <c r="AG13" s="7" t="s">
        <v>280</v>
      </c>
      <c r="AH13" s="45" t="s">
        <v>281</v>
      </c>
      <c r="AI13" s="45" t="s">
        <v>282</v>
      </c>
      <c r="AJ13" s="45" t="s">
        <v>283</v>
      </c>
      <c r="AK13" s="45" t="s">
        <v>284</v>
      </c>
      <c r="AL13" s="45" t="s">
        <v>285</v>
      </c>
      <c r="AM13" s="45" t="s">
        <v>286</v>
      </c>
      <c r="AN13" s="45" t="s">
        <v>287</v>
      </c>
      <c r="AO13" s="7" t="s">
        <v>280</v>
      </c>
      <c r="AP13" s="7" t="s">
        <v>280</v>
      </c>
      <c r="AQ13" s="45" t="s">
        <v>281</v>
      </c>
      <c r="AR13" s="45" t="s">
        <v>282</v>
      </c>
      <c r="AS13" s="45" t="s">
        <v>283</v>
      </c>
      <c r="AT13" s="45" t="s">
        <v>284</v>
      </c>
      <c r="AU13" s="45" t="s">
        <v>285</v>
      </c>
      <c r="AV13" s="45" t="s">
        <v>286</v>
      </c>
      <c r="AW13" s="45" t="s">
        <v>287</v>
      </c>
      <c r="DO13" s="1"/>
      <c r="DP13" s="1"/>
      <c r="DQ13" s="1"/>
      <c r="DR13" s="1"/>
    </row>
    <row r="14" spans="1:122" x14ac:dyDescent="0.25">
      <c r="A14" s="62">
        <v>1</v>
      </c>
      <c r="B14" s="62">
        <v>2</v>
      </c>
      <c r="C14" s="62">
        <v>3</v>
      </c>
      <c r="D14" s="62">
        <v>4</v>
      </c>
      <c r="E14" s="46" t="s">
        <v>266</v>
      </c>
      <c r="F14" s="46" t="s">
        <v>267</v>
      </c>
      <c r="G14" s="46" t="s">
        <v>268</v>
      </c>
      <c r="H14" s="46" t="s">
        <v>269</v>
      </c>
      <c r="I14" s="46" t="s">
        <v>270</v>
      </c>
      <c r="J14" s="46" t="s">
        <v>271</v>
      </c>
      <c r="K14" s="46" t="s">
        <v>272</v>
      </c>
      <c r="L14" s="46" t="s">
        <v>273</v>
      </c>
      <c r="M14" s="46" t="s">
        <v>274</v>
      </c>
      <c r="N14" s="46" t="s">
        <v>300</v>
      </c>
      <c r="O14" s="46" t="s">
        <v>301</v>
      </c>
      <c r="P14" s="46" t="s">
        <v>302</v>
      </c>
      <c r="Q14" s="46" t="s">
        <v>303</v>
      </c>
      <c r="R14" s="46" t="s">
        <v>304</v>
      </c>
      <c r="S14" s="46" t="s">
        <v>305</v>
      </c>
      <c r="T14" s="46" t="s">
        <v>306</v>
      </c>
      <c r="U14" s="46" t="s">
        <v>307</v>
      </c>
      <c r="V14" s="46" t="s">
        <v>308</v>
      </c>
      <c r="W14" s="46" t="s">
        <v>309</v>
      </c>
      <c r="X14" s="46" t="s">
        <v>310</v>
      </c>
      <c r="Y14" s="46" t="s">
        <v>311</v>
      </c>
      <c r="Z14" s="46" t="s">
        <v>312</v>
      </c>
      <c r="AA14" s="46" t="s">
        <v>313</v>
      </c>
      <c r="AB14" s="46" t="s">
        <v>314</v>
      </c>
      <c r="AC14" s="46" t="s">
        <v>315</v>
      </c>
      <c r="AD14" s="46" t="s">
        <v>316</v>
      </c>
      <c r="AE14" s="46" t="s">
        <v>317</v>
      </c>
      <c r="AF14" s="46" t="s">
        <v>318</v>
      </c>
      <c r="AG14" s="46" t="s">
        <v>319</v>
      </c>
      <c r="AH14" s="46" t="s">
        <v>320</v>
      </c>
      <c r="AI14" s="46" t="s">
        <v>321</v>
      </c>
      <c r="AJ14" s="46" t="s">
        <v>322</v>
      </c>
      <c r="AK14" s="46" t="s">
        <v>323</v>
      </c>
      <c r="AL14" s="46" t="s">
        <v>324</v>
      </c>
      <c r="AM14" s="46" t="s">
        <v>325</v>
      </c>
      <c r="AN14" s="46" t="s">
        <v>326</v>
      </c>
      <c r="AO14" s="46" t="s">
        <v>288</v>
      </c>
      <c r="AP14" s="46" t="s">
        <v>289</v>
      </c>
      <c r="AQ14" s="46" t="s">
        <v>290</v>
      </c>
      <c r="AR14" s="46" t="s">
        <v>291</v>
      </c>
      <c r="AS14" s="46" t="s">
        <v>292</v>
      </c>
      <c r="AT14" s="46" t="s">
        <v>293</v>
      </c>
      <c r="AU14" s="46" t="s">
        <v>294</v>
      </c>
      <c r="AV14" s="46" t="s">
        <v>295</v>
      </c>
      <c r="AW14" s="46" t="s">
        <v>296</v>
      </c>
      <c r="DO14" s="1"/>
      <c r="DP14" s="1"/>
      <c r="DQ14" s="1"/>
      <c r="DR14" s="1"/>
    </row>
    <row r="15" spans="1:122" ht="40.5" customHeight="1" x14ac:dyDescent="0.25">
      <c r="A15" s="20" t="s">
        <v>52</v>
      </c>
      <c r="B15" s="10" t="s">
        <v>53</v>
      </c>
      <c r="C15" s="20" t="s">
        <v>113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DO15" s="1"/>
      <c r="DP15" s="1"/>
      <c r="DQ15" s="1"/>
      <c r="DR15" s="1"/>
    </row>
    <row r="16" spans="1:122" s="162" customFormat="1" ht="30" x14ac:dyDescent="0.25">
      <c r="A16" s="196" t="s">
        <v>54</v>
      </c>
      <c r="B16" s="176" t="s">
        <v>55</v>
      </c>
      <c r="C16" s="196" t="s">
        <v>113</v>
      </c>
      <c r="D16" s="179">
        <f t="shared" ref="D16:AV16" si="0">D46</f>
        <v>0</v>
      </c>
      <c r="E16" s="179">
        <f t="shared" si="0"/>
        <v>0</v>
      </c>
      <c r="F16" s="179">
        <f t="shared" si="0"/>
        <v>0</v>
      </c>
      <c r="G16" s="179">
        <f t="shared" si="0"/>
        <v>0</v>
      </c>
      <c r="H16" s="179">
        <f t="shared" si="0"/>
        <v>0</v>
      </c>
      <c r="I16" s="179">
        <f t="shared" si="0"/>
        <v>0</v>
      </c>
      <c r="J16" s="179">
        <f t="shared" si="0"/>
        <v>0</v>
      </c>
      <c r="K16" s="179">
        <f t="shared" si="0"/>
        <v>0</v>
      </c>
      <c r="L16" s="179">
        <f t="shared" si="0"/>
        <v>0</v>
      </c>
      <c r="M16" s="179">
        <f t="shared" si="0"/>
        <v>0</v>
      </c>
      <c r="N16" s="179">
        <f t="shared" si="0"/>
        <v>0</v>
      </c>
      <c r="O16" s="179">
        <f t="shared" si="0"/>
        <v>7.2098383100000003</v>
      </c>
      <c r="P16" s="179">
        <f t="shared" si="0"/>
        <v>1.02119125</v>
      </c>
      <c r="Q16" s="179">
        <f t="shared" si="0"/>
        <v>0</v>
      </c>
      <c r="R16" s="179">
        <f t="shared" si="0"/>
        <v>0</v>
      </c>
      <c r="S16" s="179">
        <f t="shared" si="0"/>
        <v>0.96915000000000007</v>
      </c>
      <c r="T16" s="179">
        <f t="shared" si="0"/>
        <v>0</v>
      </c>
      <c r="U16" s="179">
        <f t="shared" si="0"/>
        <v>0</v>
      </c>
      <c r="V16" s="179">
        <f t="shared" si="0"/>
        <v>4</v>
      </c>
      <c r="W16" s="179">
        <f t="shared" si="0"/>
        <v>0</v>
      </c>
      <c r="X16" s="179">
        <f t="shared" si="0"/>
        <v>21.295998350000001</v>
      </c>
      <c r="Y16" s="179">
        <f t="shared" si="0"/>
        <v>3.6337876000000002</v>
      </c>
      <c r="Z16" s="179">
        <f t="shared" si="0"/>
        <v>0</v>
      </c>
      <c r="AA16" s="179">
        <f t="shared" si="0"/>
        <v>0</v>
      </c>
      <c r="AB16" s="179">
        <f t="shared" si="0"/>
        <v>3.5823200000000002</v>
      </c>
      <c r="AC16" s="179">
        <f t="shared" si="0"/>
        <v>0</v>
      </c>
      <c r="AD16" s="179">
        <f t="shared" si="0"/>
        <v>0</v>
      </c>
      <c r="AE16" s="179">
        <f t="shared" si="0"/>
        <v>3</v>
      </c>
      <c r="AF16" s="179">
        <f t="shared" si="0"/>
        <v>0</v>
      </c>
      <c r="AG16" s="179">
        <f t="shared" si="0"/>
        <v>1.7435325800000001</v>
      </c>
      <c r="AH16" s="179">
        <f t="shared" si="0"/>
        <v>1.087669</v>
      </c>
      <c r="AI16" s="179">
        <f t="shared" si="0"/>
        <v>0</v>
      </c>
      <c r="AJ16" s="179">
        <f t="shared" si="0"/>
        <v>0</v>
      </c>
      <c r="AK16" s="179">
        <f t="shared" si="0"/>
        <v>1.0175000000000001</v>
      </c>
      <c r="AL16" s="179">
        <f t="shared" si="0"/>
        <v>0</v>
      </c>
      <c r="AM16" s="179">
        <f t="shared" si="0"/>
        <v>0</v>
      </c>
      <c r="AN16" s="179">
        <f t="shared" si="0"/>
        <v>3</v>
      </c>
      <c r="AO16" s="179">
        <f t="shared" si="0"/>
        <v>0</v>
      </c>
      <c r="AP16" s="179">
        <f t="shared" si="0"/>
        <v>30.24936924</v>
      </c>
      <c r="AQ16" s="179">
        <f t="shared" si="0"/>
        <v>5.74264785</v>
      </c>
      <c r="AR16" s="179">
        <f t="shared" si="0"/>
        <v>0</v>
      </c>
      <c r="AS16" s="179">
        <f t="shared" si="0"/>
        <v>0</v>
      </c>
      <c r="AT16" s="179">
        <f t="shared" si="0"/>
        <v>5.5689700000000002</v>
      </c>
      <c r="AU16" s="179">
        <f t="shared" si="0"/>
        <v>0</v>
      </c>
      <c r="AV16" s="179">
        <f t="shared" si="0"/>
        <v>0</v>
      </c>
      <c r="AW16" s="179">
        <f>AW46</f>
        <v>10</v>
      </c>
    </row>
    <row r="17" spans="1:122" ht="45" x14ac:dyDescent="0.25">
      <c r="A17" s="20" t="s">
        <v>56</v>
      </c>
      <c r="B17" s="10" t="s">
        <v>57</v>
      </c>
      <c r="C17" s="20" t="s">
        <v>113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DO17" s="1"/>
      <c r="DP17" s="1"/>
      <c r="DQ17" s="1"/>
      <c r="DR17" s="1"/>
    </row>
    <row r="18" spans="1:122" ht="30" x14ac:dyDescent="0.25">
      <c r="A18" s="20" t="s">
        <v>58</v>
      </c>
      <c r="B18" s="10" t="s">
        <v>59</v>
      </c>
      <c r="C18" s="20" t="s">
        <v>113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DO18" s="1"/>
      <c r="DP18" s="1"/>
      <c r="DQ18" s="1"/>
      <c r="DR18" s="1"/>
    </row>
    <row r="19" spans="1:122" s="171" customFormat="1" ht="30" x14ac:dyDescent="0.25">
      <c r="A19" s="262" t="s">
        <v>60</v>
      </c>
      <c r="B19" s="182" t="s">
        <v>61</v>
      </c>
      <c r="C19" s="262" t="s">
        <v>113</v>
      </c>
      <c r="D19" s="185">
        <f>D79</f>
        <v>4.9206211199999998</v>
      </c>
      <c r="E19" s="189">
        <v>0</v>
      </c>
      <c r="F19" s="189">
        <f>F79</f>
        <v>4.9206211199999998</v>
      </c>
      <c r="G19" s="189">
        <v>0</v>
      </c>
      <c r="H19" s="189">
        <v>0</v>
      </c>
      <c r="I19" s="189">
        <v>0</v>
      </c>
      <c r="J19" s="189">
        <v>0</v>
      </c>
      <c r="K19" s="189">
        <f>K79</f>
        <v>0.43479999999999996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89">
        <v>0</v>
      </c>
      <c r="Y19" s="189">
        <v>0</v>
      </c>
      <c r="Z19" s="189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189">
        <v>0</v>
      </c>
      <c r="AH19" s="189">
        <v>0</v>
      </c>
      <c r="AI19" s="189">
        <v>0</v>
      </c>
      <c r="AJ19" s="189">
        <v>0</v>
      </c>
      <c r="AK19" s="189">
        <v>0</v>
      </c>
      <c r="AL19" s="189">
        <v>0</v>
      </c>
      <c r="AM19" s="189">
        <v>0</v>
      </c>
      <c r="AN19" s="189">
        <v>0</v>
      </c>
      <c r="AO19" s="190">
        <v>0</v>
      </c>
      <c r="AP19" s="190">
        <f>F19</f>
        <v>4.9206211199999998</v>
      </c>
      <c r="AQ19" s="190">
        <v>0</v>
      </c>
      <c r="AR19" s="190">
        <v>0</v>
      </c>
      <c r="AS19" s="190">
        <v>0</v>
      </c>
      <c r="AT19" s="190">
        <v>0</v>
      </c>
      <c r="AU19" s="190">
        <v>0</v>
      </c>
      <c r="AV19" s="190">
        <v>0</v>
      </c>
      <c r="AW19" s="190">
        <v>0</v>
      </c>
    </row>
    <row r="20" spans="1:122" s="223" customFormat="1" ht="36.75" customHeight="1" x14ac:dyDescent="0.25">
      <c r="A20" s="263" t="s">
        <v>62</v>
      </c>
      <c r="B20" s="236" t="s">
        <v>63</v>
      </c>
      <c r="C20" s="263" t="s">
        <v>113</v>
      </c>
      <c r="D20" s="239">
        <f>D82</f>
        <v>329.23281572999997</v>
      </c>
      <c r="E20" s="257">
        <v>0</v>
      </c>
      <c r="F20" s="257">
        <f>F82</f>
        <v>329.23281572999997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0</v>
      </c>
      <c r="X20" s="257">
        <v>0</v>
      </c>
      <c r="Y20" s="257">
        <v>0</v>
      </c>
      <c r="Z20" s="257">
        <v>0</v>
      </c>
      <c r="AA20" s="257">
        <v>0</v>
      </c>
      <c r="AB20" s="257">
        <v>0</v>
      </c>
      <c r="AC20" s="257">
        <v>0</v>
      </c>
      <c r="AD20" s="257">
        <v>0</v>
      </c>
      <c r="AE20" s="257">
        <v>0</v>
      </c>
      <c r="AF20" s="257">
        <v>0</v>
      </c>
      <c r="AG20" s="257">
        <v>0</v>
      </c>
      <c r="AH20" s="257">
        <v>0</v>
      </c>
      <c r="AI20" s="257">
        <v>0</v>
      </c>
      <c r="AJ20" s="257">
        <v>0</v>
      </c>
      <c r="AK20" s="257">
        <v>0</v>
      </c>
      <c r="AL20" s="257">
        <v>0</v>
      </c>
      <c r="AM20" s="257">
        <v>0</v>
      </c>
      <c r="AN20" s="257">
        <v>0</v>
      </c>
      <c r="AO20" s="257">
        <v>0</v>
      </c>
      <c r="AP20" s="257">
        <f>F20</f>
        <v>329.23281572999997</v>
      </c>
      <c r="AQ20" s="257">
        <v>0</v>
      </c>
      <c r="AR20" s="257">
        <v>0</v>
      </c>
      <c r="AS20" s="257">
        <v>0</v>
      </c>
      <c r="AT20" s="257">
        <v>0</v>
      </c>
      <c r="AU20" s="257">
        <v>0</v>
      </c>
      <c r="AV20" s="257">
        <v>0</v>
      </c>
      <c r="AW20" s="257">
        <v>0</v>
      </c>
    </row>
    <row r="21" spans="1:122" ht="39" customHeight="1" x14ac:dyDescent="0.25">
      <c r="A21" s="20" t="s">
        <v>23</v>
      </c>
      <c r="B21" s="10" t="s">
        <v>51</v>
      </c>
      <c r="C21" s="20" t="s">
        <v>113</v>
      </c>
      <c r="D21" s="12">
        <f>SUM(D14:D20)</f>
        <v>338.15343684999999</v>
      </c>
      <c r="E21" s="12">
        <f t="shared" ref="E21:AV21" si="1">SUM(E14:E20)</f>
        <v>0</v>
      </c>
      <c r="F21" s="12">
        <f t="shared" si="1"/>
        <v>334.15343684999999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0.43479999999999996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7.2098383100000003</v>
      </c>
      <c r="P21" s="12">
        <f t="shared" si="1"/>
        <v>1.02119125</v>
      </c>
      <c r="Q21" s="12">
        <f t="shared" si="1"/>
        <v>0</v>
      </c>
      <c r="R21" s="12">
        <f t="shared" si="1"/>
        <v>0</v>
      </c>
      <c r="S21" s="12">
        <f t="shared" si="1"/>
        <v>0.96915000000000007</v>
      </c>
      <c r="T21" s="12">
        <f t="shared" si="1"/>
        <v>0</v>
      </c>
      <c r="U21" s="12">
        <f t="shared" si="1"/>
        <v>0</v>
      </c>
      <c r="V21" s="12">
        <f t="shared" si="1"/>
        <v>4</v>
      </c>
      <c r="W21" s="12">
        <f t="shared" si="1"/>
        <v>0</v>
      </c>
      <c r="X21" s="12">
        <f t="shared" si="1"/>
        <v>21.295998350000001</v>
      </c>
      <c r="Y21" s="12">
        <f t="shared" si="1"/>
        <v>3.6337876000000002</v>
      </c>
      <c r="Z21" s="12">
        <f t="shared" si="1"/>
        <v>0</v>
      </c>
      <c r="AA21" s="12">
        <f t="shared" si="1"/>
        <v>0</v>
      </c>
      <c r="AB21" s="12">
        <f t="shared" si="1"/>
        <v>3.5823200000000002</v>
      </c>
      <c r="AC21" s="12">
        <f t="shared" si="1"/>
        <v>0</v>
      </c>
      <c r="AD21" s="12">
        <f t="shared" si="1"/>
        <v>0</v>
      </c>
      <c r="AE21" s="12">
        <f t="shared" si="1"/>
        <v>3</v>
      </c>
      <c r="AF21" s="12">
        <f t="shared" si="1"/>
        <v>0</v>
      </c>
      <c r="AG21" s="12">
        <f t="shared" si="1"/>
        <v>1.7435325800000001</v>
      </c>
      <c r="AH21" s="12">
        <f t="shared" si="1"/>
        <v>1.087669</v>
      </c>
      <c r="AI21" s="12">
        <f t="shared" si="1"/>
        <v>0</v>
      </c>
      <c r="AJ21" s="12">
        <f t="shared" si="1"/>
        <v>0</v>
      </c>
      <c r="AK21" s="12">
        <f t="shared" si="1"/>
        <v>1.0175000000000001</v>
      </c>
      <c r="AL21" s="12">
        <f t="shared" si="1"/>
        <v>0</v>
      </c>
      <c r="AM21" s="12">
        <f t="shared" si="1"/>
        <v>0</v>
      </c>
      <c r="AN21" s="12">
        <f t="shared" si="1"/>
        <v>3</v>
      </c>
      <c r="AO21" s="12">
        <f t="shared" si="1"/>
        <v>0</v>
      </c>
      <c r="AP21" s="12">
        <f t="shared" si="1"/>
        <v>364.40280608999996</v>
      </c>
      <c r="AQ21" s="12">
        <f t="shared" si="1"/>
        <v>5.74264785</v>
      </c>
      <c r="AR21" s="12">
        <f t="shared" si="1"/>
        <v>0</v>
      </c>
      <c r="AS21" s="12">
        <f t="shared" si="1"/>
        <v>0</v>
      </c>
      <c r="AT21" s="12">
        <f t="shared" si="1"/>
        <v>5.5689700000000002</v>
      </c>
      <c r="AU21" s="12">
        <f t="shared" si="1"/>
        <v>0</v>
      </c>
      <c r="AV21" s="12">
        <f t="shared" si="1"/>
        <v>0</v>
      </c>
      <c r="AW21" s="12">
        <f>SUM(AW14:AW20)</f>
        <v>10</v>
      </c>
      <c r="DO21" s="1"/>
      <c r="DP21" s="1"/>
      <c r="DQ21" s="1"/>
      <c r="DR21" s="1"/>
    </row>
    <row r="22" spans="1:122" ht="42" customHeight="1" x14ac:dyDescent="0.25">
      <c r="A22" s="20" t="s">
        <v>0</v>
      </c>
      <c r="B22" s="10" t="s">
        <v>64</v>
      </c>
      <c r="C22" s="20" t="s">
        <v>113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DO22" s="1"/>
      <c r="DP22" s="1"/>
      <c r="DQ22" s="1"/>
      <c r="DR22" s="1"/>
    </row>
    <row r="23" spans="1:122" ht="30" x14ac:dyDescent="0.25">
      <c r="A23" s="20" t="s">
        <v>1</v>
      </c>
      <c r="B23" s="10" t="s">
        <v>65</v>
      </c>
      <c r="C23" s="20" t="s">
        <v>113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DO23" s="1"/>
      <c r="DP23" s="1"/>
      <c r="DQ23" s="1"/>
      <c r="DR23" s="1"/>
    </row>
    <row r="24" spans="1:122" ht="45" x14ac:dyDescent="0.25">
      <c r="A24" s="20" t="s">
        <v>34</v>
      </c>
      <c r="B24" s="10" t="s">
        <v>66</v>
      </c>
      <c r="C24" s="20" t="s">
        <v>113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DO24" s="1"/>
      <c r="DP24" s="1"/>
      <c r="DQ24" s="1"/>
      <c r="DR24" s="1"/>
    </row>
    <row r="25" spans="1:122" ht="45" x14ac:dyDescent="0.25">
      <c r="A25" s="20" t="s">
        <v>33</v>
      </c>
      <c r="B25" s="10" t="s">
        <v>67</v>
      </c>
      <c r="C25" s="20" t="s">
        <v>113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DO25" s="1"/>
      <c r="DP25" s="1"/>
      <c r="DQ25" s="1"/>
      <c r="DR25" s="1"/>
    </row>
    <row r="26" spans="1:122" ht="45" x14ac:dyDescent="0.25">
      <c r="A26" s="20" t="s">
        <v>28</v>
      </c>
      <c r="B26" s="10" t="s">
        <v>68</v>
      </c>
      <c r="C26" s="20" t="s">
        <v>113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DO26" s="1"/>
      <c r="DP26" s="1"/>
      <c r="DQ26" s="1"/>
      <c r="DR26" s="1"/>
    </row>
    <row r="27" spans="1:122" ht="30" x14ac:dyDescent="0.25">
      <c r="A27" s="33" t="s">
        <v>2</v>
      </c>
      <c r="B27" s="10" t="s">
        <v>70</v>
      </c>
      <c r="C27" s="6" t="s">
        <v>113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DO27" s="1"/>
      <c r="DP27" s="1"/>
      <c r="DQ27" s="1"/>
      <c r="DR27" s="1"/>
    </row>
    <row r="28" spans="1:122" ht="45" x14ac:dyDescent="0.25">
      <c r="A28" s="33" t="s">
        <v>32</v>
      </c>
      <c r="B28" s="10" t="s">
        <v>71</v>
      </c>
      <c r="C28" s="6" t="s">
        <v>113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DO28" s="1"/>
      <c r="DP28" s="1"/>
      <c r="DQ28" s="1"/>
      <c r="DR28" s="1"/>
    </row>
    <row r="29" spans="1:122" ht="30" x14ac:dyDescent="0.25">
      <c r="A29" s="33" t="s">
        <v>69</v>
      </c>
      <c r="B29" s="10" t="s">
        <v>72</v>
      </c>
      <c r="C29" s="6" t="s">
        <v>113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DO29" s="1"/>
      <c r="DP29" s="1"/>
      <c r="DQ29" s="1"/>
      <c r="DR29" s="1"/>
    </row>
    <row r="30" spans="1:122" ht="30" x14ac:dyDescent="0.25">
      <c r="A30" s="33" t="s">
        <v>3</v>
      </c>
      <c r="B30" s="10" t="s">
        <v>73</v>
      </c>
      <c r="C30" s="6" t="s">
        <v>113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DO30" s="1"/>
      <c r="DP30" s="1"/>
      <c r="DQ30" s="1"/>
      <c r="DR30" s="1"/>
    </row>
    <row r="31" spans="1:122" ht="30" x14ac:dyDescent="0.25">
      <c r="A31" s="33" t="s">
        <v>19</v>
      </c>
      <c r="B31" s="10" t="s">
        <v>73</v>
      </c>
      <c r="C31" s="6" t="s">
        <v>113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DO31" s="1"/>
      <c r="DP31" s="1"/>
      <c r="DQ31" s="1"/>
      <c r="DR31" s="1"/>
    </row>
    <row r="32" spans="1:122" ht="75" x14ac:dyDescent="0.25">
      <c r="A32" s="33" t="s">
        <v>20</v>
      </c>
      <c r="B32" s="10" t="s">
        <v>74</v>
      </c>
      <c r="C32" s="6" t="s">
        <v>113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DO32" s="1"/>
      <c r="DP32" s="1"/>
      <c r="DQ32" s="1"/>
      <c r="DR32" s="1"/>
    </row>
    <row r="33" spans="1:122" ht="75" x14ac:dyDescent="0.25">
      <c r="A33" s="33" t="s">
        <v>20</v>
      </c>
      <c r="B33" s="10" t="s">
        <v>75</v>
      </c>
      <c r="C33" s="6" t="s">
        <v>113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DO33" s="1"/>
      <c r="DP33" s="1"/>
      <c r="DQ33" s="1"/>
      <c r="DR33" s="1"/>
    </row>
    <row r="34" spans="1:122" ht="75" x14ac:dyDescent="0.25">
      <c r="A34" s="33" t="s">
        <v>20</v>
      </c>
      <c r="B34" s="10" t="s">
        <v>76</v>
      </c>
      <c r="C34" s="6" t="s">
        <v>113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DO34" s="1"/>
      <c r="DP34" s="1"/>
      <c r="DQ34" s="1"/>
      <c r="DR34" s="1"/>
    </row>
    <row r="35" spans="1:122" ht="75" x14ac:dyDescent="0.25">
      <c r="A35" s="33" t="s">
        <v>114</v>
      </c>
      <c r="B35" s="10" t="s">
        <v>74</v>
      </c>
      <c r="C35" s="6" t="s">
        <v>113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DO35" s="1"/>
      <c r="DP35" s="1"/>
      <c r="DQ35" s="1"/>
      <c r="DR35" s="1"/>
    </row>
    <row r="36" spans="1:122" ht="75" x14ac:dyDescent="0.25">
      <c r="A36" s="33" t="s">
        <v>114</v>
      </c>
      <c r="B36" s="10" t="s">
        <v>75</v>
      </c>
      <c r="C36" s="6" t="s">
        <v>113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DO36" s="1"/>
      <c r="DP36" s="1"/>
      <c r="DQ36" s="1"/>
      <c r="DR36" s="1"/>
    </row>
    <row r="37" spans="1:122" ht="75" x14ac:dyDescent="0.25">
      <c r="A37" s="33" t="s">
        <v>114</v>
      </c>
      <c r="B37" s="10" t="s">
        <v>76</v>
      </c>
      <c r="C37" s="6" t="s">
        <v>113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DO37" s="1"/>
      <c r="DP37" s="1"/>
      <c r="DQ37" s="1"/>
      <c r="DR37" s="1"/>
    </row>
    <row r="38" spans="1:122" ht="75" x14ac:dyDescent="0.25">
      <c r="A38" s="33" t="s">
        <v>115</v>
      </c>
      <c r="B38" s="10" t="s">
        <v>74</v>
      </c>
      <c r="C38" s="6" t="s">
        <v>113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DO38" s="1"/>
      <c r="DP38" s="1"/>
      <c r="DQ38" s="1"/>
      <c r="DR38" s="1"/>
    </row>
    <row r="39" spans="1:122" ht="75" x14ac:dyDescent="0.25">
      <c r="A39" s="33" t="s">
        <v>115</v>
      </c>
      <c r="B39" s="10" t="s">
        <v>75</v>
      </c>
      <c r="C39" s="6" t="s">
        <v>113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DO39" s="1"/>
      <c r="DP39" s="1"/>
      <c r="DQ39" s="1"/>
      <c r="DR39" s="1"/>
    </row>
    <row r="40" spans="1:122" ht="75" x14ac:dyDescent="0.25">
      <c r="A40" s="33" t="s">
        <v>115</v>
      </c>
      <c r="B40" s="10" t="s">
        <v>76</v>
      </c>
      <c r="C40" s="6" t="s">
        <v>113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DO40" s="1"/>
      <c r="DP40" s="1"/>
      <c r="DQ40" s="1"/>
      <c r="DR40" s="1"/>
    </row>
    <row r="41" spans="1:122" ht="75" x14ac:dyDescent="0.25">
      <c r="A41" s="33" t="s">
        <v>116</v>
      </c>
      <c r="B41" s="10" t="s">
        <v>74</v>
      </c>
      <c r="C41" s="6" t="s">
        <v>113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DO41" s="1"/>
      <c r="DP41" s="1"/>
      <c r="DQ41" s="1"/>
      <c r="DR41" s="1"/>
    </row>
    <row r="42" spans="1:122" ht="75" x14ac:dyDescent="0.25">
      <c r="A42" s="33" t="s">
        <v>116</v>
      </c>
      <c r="B42" s="10" t="s">
        <v>75</v>
      </c>
      <c r="C42" s="6" t="s">
        <v>113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DO42" s="1"/>
      <c r="DP42" s="1"/>
      <c r="DQ42" s="1"/>
      <c r="DR42" s="1"/>
    </row>
    <row r="43" spans="1:122" ht="75" x14ac:dyDescent="0.25">
      <c r="A43" s="20" t="s">
        <v>116</v>
      </c>
      <c r="B43" s="10" t="s">
        <v>76</v>
      </c>
      <c r="C43" s="20" t="s">
        <v>113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DO43" s="1"/>
      <c r="DP43" s="1"/>
      <c r="DQ43" s="1"/>
      <c r="DR43" s="1"/>
    </row>
    <row r="44" spans="1:122" ht="60" x14ac:dyDescent="0.25">
      <c r="A44" s="20" t="s">
        <v>4</v>
      </c>
      <c r="B44" s="10" t="s">
        <v>77</v>
      </c>
      <c r="C44" s="20" t="s">
        <v>113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DO44" s="1"/>
      <c r="DP44" s="1"/>
      <c r="DQ44" s="1"/>
      <c r="DR44" s="1"/>
    </row>
    <row r="45" spans="1:122" ht="60" x14ac:dyDescent="0.25">
      <c r="A45" s="33" t="s">
        <v>31</v>
      </c>
      <c r="B45" s="10" t="s">
        <v>78</v>
      </c>
      <c r="C45" s="6" t="s">
        <v>113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DO45" s="1"/>
      <c r="DP45" s="1"/>
      <c r="DQ45" s="1"/>
      <c r="DR45" s="1"/>
    </row>
    <row r="46" spans="1:122" ht="30" x14ac:dyDescent="0.25">
      <c r="A46" s="20" t="s">
        <v>5</v>
      </c>
      <c r="B46" s="10" t="s">
        <v>80</v>
      </c>
      <c r="C46" s="20" t="s">
        <v>113</v>
      </c>
      <c r="D46" s="12">
        <f>D47</f>
        <v>0</v>
      </c>
      <c r="E46" s="12">
        <f t="shared" ref="E46:AW46" si="2">E47</f>
        <v>0</v>
      </c>
      <c r="F46" s="12">
        <f t="shared" si="2"/>
        <v>0</v>
      </c>
      <c r="G46" s="12">
        <f t="shared" si="2"/>
        <v>0</v>
      </c>
      <c r="H46" s="12">
        <f t="shared" si="2"/>
        <v>0</v>
      </c>
      <c r="I46" s="12">
        <f t="shared" si="2"/>
        <v>0</v>
      </c>
      <c r="J46" s="12">
        <f t="shared" si="2"/>
        <v>0</v>
      </c>
      <c r="K46" s="12">
        <f t="shared" si="2"/>
        <v>0</v>
      </c>
      <c r="L46" s="12">
        <f t="shared" si="2"/>
        <v>0</v>
      </c>
      <c r="M46" s="12">
        <f t="shared" si="2"/>
        <v>0</v>
      </c>
      <c r="N46" s="12">
        <f t="shared" si="2"/>
        <v>0</v>
      </c>
      <c r="O46" s="12">
        <f t="shared" si="2"/>
        <v>7.2098383100000003</v>
      </c>
      <c r="P46" s="12">
        <f t="shared" si="2"/>
        <v>1.02119125</v>
      </c>
      <c r="Q46" s="12">
        <f t="shared" si="2"/>
        <v>0</v>
      </c>
      <c r="R46" s="12">
        <f t="shared" si="2"/>
        <v>0</v>
      </c>
      <c r="S46" s="12">
        <f t="shared" si="2"/>
        <v>0.96915000000000007</v>
      </c>
      <c r="T46" s="12">
        <f t="shared" si="2"/>
        <v>0</v>
      </c>
      <c r="U46" s="12">
        <f t="shared" si="2"/>
        <v>0</v>
      </c>
      <c r="V46" s="12">
        <f t="shared" si="2"/>
        <v>4</v>
      </c>
      <c r="W46" s="12">
        <f t="shared" si="2"/>
        <v>0</v>
      </c>
      <c r="X46" s="12">
        <f t="shared" si="2"/>
        <v>21.295998350000001</v>
      </c>
      <c r="Y46" s="12">
        <f t="shared" si="2"/>
        <v>3.6337876000000002</v>
      </c>
      <c r="Z46" s="12">
        <f t="shared" si="2"/>
        <v>0</v>
      </c>
      <c r="AA46" s="12">
        <f t="shared" si="2"/>
        <v>0</v>
      </c>
      <c r="AB46" s="12">
        <f t="shared" si="2"/>
        <v>3.5823200000000002</v>
      </c>
      <c r="AC46" s="12">
        <f t="shared" si="2"/>
        <v>0</v>
      </c>
      <c r="AD46" s="12">
        <f t="shared" si="2"/>
        <v>0</v>
      </c>
      <c r="AE46" s="12">
        <f t="shared" si="2"/>
        <v>3</v>
      </c>
      <c r="AF46" s="12">
        <f t="shared" si="2"/>
        <v>0</v>
      </c>
      <c r="AG46" s="12">
        <f t="shared" si="2"/>
        <v>1.7435325800000001</v>
      </c>
      <c r="AH46" s="12">
        <f t="shared" si="2"/>
        <v>1.087669</v>
      </c>
      <c r="AI46" s="12">
        <f t="shared" si="2"/>
        <v>0</v>
      </c>
      <c r="AJ46" s="12">
        <f t="shared" si="2"/>
        <v>0</v>
      </c>
      <c r="AK46" s="12">
        <f t="shared" si="2"/>
        <v>1.0175000000000001</v>
      </c>
      <c r="AL46" s="12">
        <f t="shared" si="2"/>
        <v>0</v>
      </c>
      <c r="AM46" s="12">
        <f t="shared" si="2"/>
        <v>0</v>
      </c>
      <c r="AN46" s="12">
        <f t="shared" si="2"/>
        <v>3</v>
      </c>
      <c r="AO46" s="12">
        <f t="shared" si="2"/>
        <v>0</v>
      </c>
      <c r="AP46" s="12">
        <f t="shared" si="2"/>
        <v>30.24936924</v>
      </c>
      <c r="AQ46" s="12">
        <f t="shared" si="2"/>
        <v>5.74264785</v>
      </c>
      <c r="AR46" s="12">
        <f t="shared" si="2"/>
        <v>0</v>
      </c>
      <c r="AS46" s="12">
        <f t="shared" si="2"/>
        <v>0</v>
      </c>
      <c r="AT46" s="12">
        <f t="shared" si="2"/>
        <v>5.5689700000000002</v>
      </c>
      <c r="AU46" s="12">
        <f t="shared" si="2"/>
        <v>0</v>
      </c>
      <c r="AV46" s="12">
        <f t="shared" si="2"/>
        <v>0</v>
      </c>
      <c r="AW46" s="12">
        <f t="shared" si="2"/>
        <v>10</v>
      </c>
      <c r="DO46" s="1"/>
      <c r="DP46" s="1"/>
      <c r="DQ46" s="1"/>
      <c r="DR46" s="1"/>
    </row>
    <row r="47" spans="1:122" ht="45" x14ac:dyDescent="0.25">
      <c r="A47" s="33" t="s">
        <v>6</v>
      </c>
      <c r="B47" s="10" t="s">
        <v>81</v>
      </c>
      <c r="C47" s="20" t="s">
        <v>113</v>
      </c>
      <c r="D47" s="12">
        <f t="shared" ref="D47:AV47" si="3">D48+D58</f>
        <v>0</v>
      </c>
      <c r="E47" s="12">
        <f t="shared" si="3"/>
        <v>0</v>
      </c>
      <c r="F47" s="12">
        <f t="shared" si="3"/>
        <v>0</v>
      </c>
      <c r="G47" s="12">
        <f t="shared" si="3"/>
        <v>0</v>
      </c>
      <c r="H47" s="12">
        <f t="shared" si="3"/>
        <v>0</v>
      </c>
      <c r="I47" s="12">
        <f t="shared" si="3"/>
        <v>0</v>
      </c>
      <c r="J47" s="12">
        <f t="shared" si="3"/>
        <v>0</v>
      </c>
      <c r="K47" s="12">
        <f t="shared" si="3"/>
        <v>0</v>
      </c>
      <c r="L47" s="12">
        <f t="shared" si="3"/>
        <v>0</v>
      </c>
      <c r="M47" s="12">
        <f t="shared" si="3"/>
        <v>0</v>
      </c>
      <c r="N47" s="12">
        <f t="shared" si="3"/>
        <v>0</v>
      </c>
      <c r="O47" s="12">
        <f t="shared" si="3"/>
        <v>7.2098383100000003</v>
      </c>
      <c r="P47" s="12">
        <f t="shared" si="3"/>
        <v>1.02119125</v>
      </c>
      <c r="Q47" s="12">
        <f t="shared" si="3"/>
        <v>0</v>
      </c>
      <c r="R47" s="12">
        <f t="shared" si="3"/>
        <v>0</v>
      </c>
      <c r="S47" s="12">
        <f t="shared" si="3"/>
        <v>0.96915000000000007</v>
      </c>
      <c r="T47" s="12">
        <f t="shared" si="3"/>
        <v>0</v>
      </c>
      <c r="U47" s="12">
        <f t="shared" si="3"/>
        <v>0</v>
      </c>
      <c r="V47" s="12">
        <f t="shared" si="3"/>
        <v>4</v>
      </c>
      <c r="W47" s="12">
        <f t="shared" si="3"/>
        <v>0</v>
      </c>
      <c r="X47" s="12">
        <f t="shared" si="3"/>
        <v>21.295998350000001</v>
      </c>
      <c r="Y47" s="12">
        <f t="shared" si="3"/>
        <v>3.6337876000000002</v>
      </c>
      <c r="Z47" s="12">
        <f t="shared" si="3"/>
        <v>0</v>
      </c>
      <c r="AA47" s="12">
        <f t="shared" si="3"/>
        <v>0</v>
      </c>
      <c r="AB47" s="12">
        <f t="shared" si="3"/>
        <v>3.5823200000000002</v>
      </c>
      <c r="AC47" s="12">
        <f t="shared" si="3"/>
        <v>0</v>
      </c>
      <c r="AD47" s="12">
        <f t="shared" si="3"/>
        <v>0</v>
      </c>
      <c r="AE47" s="12">
        <f t="shared" si="3"/>
        <v>3</v>
      </c>
      <c r="AF47" s="12">
        <f t="shared" si="3"/>
        <v>0</v>
      </c>
      <c r="AG47" s="12">
        <f t="shared" si="3"/>
        <v>1.7435325800000001</v>
      </c>
      <c r="AH47" s="12">
        <f t="shared" si="3"/>
        <v>1.087669</v>
      </c>
      <c r="AI47" s="12">
        <f t="shared" si="3"/>
        <v>0</v>
      </c>
      <c r="AJ47" s="12">
        <f t="shared" si="3"/>
        <v>0</v>
      </c>
      <c r="AK47" s="12">
        <f t="shared" si="3"/>
        <v>1.0175000000000001</v>
      </c>
      <c r="AL47" s="12">
        <f t="shared" si="3"/>
        <v>0</v>
      </c>
      <c r="AM47" s="12">
        <f t="shared" si="3"/>
        <v>0</v>
      </c>
      <c r="AN47" s="12">
        <f t="shared" si="3"/>
        <v>3</v>
      </c>
      <c r="AO47" s="12">
        <f t="shared" si="3"/>
        <v>0</v>
      </c>
      <c r="AP47" s="12">
        <f t="shared" si="3"/>
        <v>30.24936924</v>
      </c>
      <c r="AQ47" s="12">
        <f t="shared" si="3"/>
        <v>5.74264785</v>
      </c>
      <c r="AR47" s="12">
        <f t="shared" si="3"/>
        <v>0</v>
      </c>
      <c r="AS47" s="12">
        <f t="shared" si="3"/>
        <v>0</v>
      </c>
      <c r="AT47" s="12">
        <f t="shared" si="3"/>
        <v>5.5689700000000002</v>
      </c>
      <c r="AU47" s="12">
        <f t="shared" si="3"/>
        <v>0</v>
      </c>
      <c r="AV47" s="12">
        <f t="shared" si="3"/>
        <v>0</v>
      </c>
      <c r="AW47" s="12">
        <f>AW48+AW58</f>
        <v>10</v>
      </c>
      <c r="DO47" s="1"/>
      <c r="DP47" s="1"/>
      <c r="DQ47" s="1"/>
      <c r="DR47" s="1"/>
    </row>
    <row r="48" spans="1:122" ht="30" x14ac:dyDescent="0.25">
      <c r="A48" s="20" t="s">
        <v>21</v>
      </c>
      <c r="B48" s="10" t="s">
        <v>82</v>
      </c>
      <c r="C48" s="20" t="s">
        <v>113</v>
      </c>
      <c r="D48" s="12">
        <f t="shared" ref="D48" si="4">SUM(D49:D57)</f>
        <v>0</v>
      </c>
      <c r="E48" s="12">
        <f t="shared" ref="E48" si="5">SUM(E49:E57)</f>
        <v>0</v>
      </c>
      <c r="F48" s="12">
        <f t="shared" ref="F48" si="6">SUM(F49:F57)</f>
        <v>0</v>
      </c>
      <c r="G48" s="12">
        <f t="shared" ref="G48" si="7">SUM(G49:G57)</f>
        <v>0</v>
      </c>
      <c r="H48" s="12">
        <f t="shared" ref="H48" si="8">SUM(H49:H57)</f>
        <v>0</v>
      </c>
      <c r="I48" s="12">
        <f t="shared" ref="I48" si="9">SUM(I49:I57)</f>
        <v>0</v>
      </c>
      <c r="J48" s="12">
        <f t="shared" ref="J48" si="10">SUM(J49:J57)</f>
        <v>0</v>
      </c>
      <c r="K48" s="12">
        <f t="shared" ref="K48" si="11">SUM(K49:K57)</f>
        <v>0</v>
      </c>
      <c r="L48" s="12">
        <f t="shared" ref="L48" si="12">SUM(L49:L57)</f>
        <v>0</v>
      </c>
      <c r="M48" s="12">
        <f t="shared" ref="M48" si="13">SUM(M49:M57)</f>
        <v>0</v>
      </c>
      <c r="N48" s="12">
        <f t="shared" ref="N48" si="14">SUM(N49:N57)</f>
        <v>0</v>
      </c>
      <c r="O48" s="12">
        <f t="shared" ref="O48" si="15">SUM(O49:O57)</f>
        <v>7.2098383100000003</v>
      </c>
      <c r="P48" s="12">
        <f t="shared" ref="P48" si="16">SUM(P49:P57)</f>
        <v>1.02119125</v>
      </c>
      <c r="Q48" s="12">
        <f t="shared" ref="Q48" si="17">SUM(Q49:Q57)</f>
        <v>0</v>
      </c>
      <c r="R48" s="12">
        <f t="shared" ref="R48" si="18">SUM(R49:R57)</f>
        <v>0</v>
      </c>
      <c r="S48" s="12">
        <f t="shared" ref="S48" si="19">SUM(S49:S57)</f>
        <v>0.96915000000000007</v>
      </c>
      <c r="T48" s="12">
        <f t="shared" ref="T48" si="20">SUM(T49:T57)</f>
        <v>0</v>
      </c>
      <c r="U48" s="12">
        <f t="shared" ref="U48" si="21">SUM(U49:U57)</f>
        <v>0</v>
      </c>
      <c r="V48" s="12">
        <f t="shared" ref="V48" si="22">SUM(V49:V57)</f>
        <v>4</v>
      </c>
      <c r="W48" s="12">
        <f t="shared" ref="W48" si="23">SUM(W49:W57)</f>
        <v>0</v>
      </c>
      <c r="X48" s="12">
        <f t="shared" ref="X48" si="24">SUM(X49:X57)</f>
        <v>6.9109963500000005</v>
      </c>
      <c r="Y48" s="12">
        <f t="shared" ref="Y48" si="25">SUM(Y49:Y57)</f>
        <v>2.4241876000000002</v>
      </c>
      <c r="Z48" s="12">
        <f t="shared" ref="Z48" si="26">SUM(Z49:Z57)</f>
        <v>0</v>
      </c>
      <c r="AA48" s="12">
        <f t="shared" ref="AA48" si="27">SUM(AA49:AA57)</f>
        <v>0</v>
      </c>
      <c r="AB48" s="12">
        <f t="shared" ref="AB48" si="28">SUM(AB49:AB57)</f>
        <v>2.3223199999999999</v>
      </c>
      <c r="AC48" s="12">
        <f t="shared" ref="AC48" si="29">SUM(AC49:AC57)</f>
        <v>0</v>
      </c>
      <c r="AD48" s="12">
        <f t="shared" ref="AD48" si="30">SUM(AD49:AD57)</f>
        <v>0</v>
      </c>
      <c r="AE48" s="12">
        <f t="shared" ref="AE48" si="31">SUM(AE49:AE57)</f>
        <v>2</v>
      </c>
      <c r="AF48" s="12">
        <f t="shared" ref="AF48" si="32">SUM(AF49:AF57)</f>
        <v>0</v>
      </c>
      <c r="AG48" s="12">
        <f t="shared" ref="AG48" si="33">SUM(AG49:AG57)</f>
        <v>1.7435325800000001</v>
      </c>
      <c r="AH48" s="12">
        <f t="shared" ref="AH48" si="34">SUM(AH49:AH57)</f>
        <v>1.087669</v>
      </c>
      <c r="AI48" s="12">
        <f t="shared" ref="AI48" si="35">SUM(AI49:AI57)</f>
        <v>0</v>
      </c>
      <c r="AJ48" s="12">
        <f t="shared" ref="AJ48" si="36">SUM(AJ49:AJ57)</f>
        <v>0</v>
      </c>
      <c r="AK48" s="12">
        <f t="shared" ref="AK48" si="37">SUM(AK49:AK57)</f>
        <v>1.0175000000000001</v>
      </c>
      <c r="AL48" s="12">
        <f t="shared" ref="AL48" si="38">SUM(AL49:AL57)</f>
        <v>0</v>
      </c>
      <c r="AM48" s="12">
        <f t="shared" ref="AM48" si="39">SUM(AM49:AM57)</f>
        <v>0</v>
      </c>
      <c r="AN48" s="12">
        <f t="shared" ref="AN48" si="40">SUM(AN49:AN57)</f>
        <v>3</v>
      </c>
      <c r="AO48" s="12">
        <f t="shared" ref="AO48" si="41">SUM(AO49:AO57)</f>
        <v>0</v>
      </c>
      <c r="AP48" s="12">
        <f t="shared" ref="AP48:AV48" si="42">SUM(AP49:AP57)</f>
        <v>15.86436724</v>
      </c>
      <c r="AQ48" s="12">
        <f t="shared" si="42"/>
        <v>4.53304785</v>
      </c>
      <c r="AR48" s="12">
        <f t="shared" si="42"/>
        <v>0</v>
      </c>
      <c r="AS48" s="12">
        <f t="shared" si="42"/>
        <v>0</v>
      </c>
      <c r="AT48" s="12">
        <f t="shared" si="42"/>
        <v>4.3089700000000004</v>
      </c>
      <c r="AU48" s="12">
        <f t="shared" si="42"/>
        <v>0</v>
      </c>
      <c r="AV48" s="12">
        <f t="shared" si="42"/>
        <v>0</v>
      </c>
      <c r="AW48" s="12">
        <f>SUM(AW49:AW57)</f>
        <v>9</v>
      </c>
      <c r="DO48" s="1"/>
      <c r="DP48" s="1"/>
      <c r="DQ48" s="1"/>
      <c r="DR48" s="1"/>
    </row>
    <row r="49" spans="1:122" s="162" customFormat="1" ht="37.5" x14ac:dyDescent="0.25">
      <c r="A49" s="264" t="s">
        <v>21</v>
      </c>
      <c r="B49" s="351" t="s">
        <v>545</v>
      </c>
      <c r="C49" s="265" t="s">
        <v>581</v>
      </c>
      <c r="D49" s="250">
        <v>0</v>
      </c>
      <c r="E49" s="250">
        <v>0</v>
      </c>
      <c r="F49" s="250">
        <v>0</v>
      </c>
      <c r="G49" s="250">
        <v>0</v>
      </c>
      <c r="H49" s="250">
        <v>0</v>
      </c>
      <c r="I49" s="250">
        <v>0</v>
      </c>
      <c r="J49" s="250">
        <v>0</v>
      </c>
      <c r="K49" s="250">
        <v>0</v>
      </c>
      <c r="L49" s="250">
        <v>0</v>
      </c>
      <c r="M49" s="250">
        <v>0</v>
      </c>
      <c r="N49" s="250">
        <v>0</v>
      </c>
      <c r="O49" s="250">
        <v>4.1900000000000004</v>
      </c>
      <c r="P49" s="250">
        <f>166.66/1000</f>
        <v>0.16666</v>
      </c>
      <c r="Q49" s="250">
        <v>0</v>
      </c>
      <c r="R49" s="250">
        <v>0</v>
      </c>
      <c r="S49" s="250">
        <f>160/1000</f>
        <v>0.16</v>
      </c>
      <c r="T49" s="250">
        <v>0</v>
      </c>
      <c r="U49" s="250">
        <v>0</v>
      </c>
      <c r="V49" s="250">
        <v>1</v>
      </c>
      <c r="W49" s="250">
        <v>0</v>
      </c>
      <c r="X49" s="250">
        <v>0</v>
      </c>
      <c r="Y49" s="250">
        <v>0</v>
      </c>
      <c r="Z49" s="250">
        <v>0</v>
      </c>
      <c r="AA49" s="250">
        <v>0</v>
      </c>
      <c r="AB49" s="250">
        <v>0</v>
      </c>
      <c r="AC49" s="250">
        <v>0</v>
      </c>
      <c r="AD49" s="250">
        <v>0</v>
      </c>
      <c r="AE49" s="250">
        <v>0</v>
      </c>
      <c r="AF49" s="250">
        <v>0</v>
      </c>
      <c r="AG49" s="250">
        <v>0</v>
      </c>
      <c r="AH49" s="250">
        <v>0</v>
      </c>
      <c r="AI49" s="250">
        <v>0</v>
      </c>
      <c r="AJ49" s="250">
        <v>0</v>
      </c>
      <c r="AK49" s="250">
        <v>0</v>
      </c>
      <c r="AL49" s="250">
        <v>0</v>
      </c>
      <c r="AM49" s="250">
        <v>0</v>
      </c>
      <c r="AN49" s="250">
        <v>0</v>
      </c>
      <c r="AO49" s="250">
        <v>0</v>
      </c>
      <c r="AP49" s="250">
        <f>O49</f>
        <v>4.1900000000000004</v>
      </c>
      <c r="AQ49" s="250">
        <f>P49</f>
        <v>0.16666</v>
      </c>
      <c r="AR49" s="250">
        <v>0</v>
      </c>
      <c r="AS49" s="250">
        <v>0</v>
      </c>
      <c r="AT49" s="250">
        <f>S49</f>
        <v>0.16</v>
      </c>
      <c r="AU49" s="250">
        <v>0</v>
      </c>
      <c r="AV49" s="250">
        <v>0</v>
      </c>
      <c r="AW49" s="250">
        <f>V49</f>
        <v>1</v>
      </c>
    </row>
    <row r="50" spans="1:122" s="162" customFormat="1" ht="37.5" x14ac:dyDescent="0.25">
      <c r="A50" s="342" t="s">
        <v>22</v>
      </c>
      <c r="B50" s="351" t="s">
        <v>580</v>
      </c>
      <c r="C50" s="344" t="s">
        <v>582</v>
      </c>
      <c r="D50" s="250">
        <v>0</v>
      </c>
      <c r="E50" s="250">
        <v>0</v>
      </c>
      <c r="F50" s="250">
        <v>0</v>
      </c>
      <c r="G50" s="250">
        <v>0</v>
      </c>
      <c r="H50" s="250">
        <v>0</v>
      </c>
      <c r="I50" s="250">
        <v>0</v>
      </c>
      <c r="J50" s="250">
        <v>0</v>
      </c>
      <c r="K50" s="250">
        <v>0</v>
      </c>
      <c r="L50" s="250">
        <v>0</v>
      </c>
      <c r="M50" s="341">
        <v>0</v>
      </c>
      <c r="N50" s="250">
        <v>0</v>
      </c>
      <c r="O50" s="250">
        <v>0</v>
      </c>
      <c r="P50" s="250">
        <v>0</v>
      </c>
      <c r="Q50" s="250">
        <v>0</v>
      </c>
      <c r="R50" s="250">
        <v>0</v>
      </c>
      <c r="S50" s="250">
        <v>0</v>
      </c>
      <c r="T50" s="250">
        <v>0</v>
      </c>
      <c r="U50" s="250">
        <v>0</v>
      </c>
      <c r="V50" s="341">
        <v>1</v>
      </c>
      <c r="W50" s="250">
        <v>0</v>
      </c>
      <c r="X50" s="339">
        <v>3.79</v>
      </c>
      <c r="Y50" s="341">
        <v>1.1255416</v>
      </c>
      <c r="Z50" s="341">
        <v>0</v>
      </c>
      <c r="AA50" s="341">
        <v>0</v>
      </c>
      <c r="AB50" s="341">
        <v>1.0805199999999999</v>
      </c>
      <c r="AC50" s="341">
        <v>0</v>
      </c>
      <c r="AD50" s="341">
        <v>0</v>
      </c>
      <c r="AE50" s="250">
        <v>1</v>
      </c>
      <c r="AF50" s="250">
        <v>0</v>
      </c>
      <c r="AG50" s="341">
        <v>0</v>
      </c>
      <c r="AH50" s="341">
        <v>0</v>
      </c>
      <c r="AI50" s="341">
        <v>0</v>
      </c>
      <c r="AJ50" s="341">
        <v>0</v>
      </c>
      <c r="AK50" s="341">
        <v>0</v>
      </c>
      <c r="AL50" s="341">
        <v>0</v>
      </c>
      <c r="AM50" s="341">
        <v>0</v>
      </c>
      <c r="AN50" s="341">
        <v>0</v>
      </c>
      <c r="AO50" s="341">
        <v>0</v>
      </c>
      <c r="AP50" s="341">
        <f>X50</f>
        <v>3.79</v>
      </c>
      <c r="AQ50" s="341">
        <f>Y50</f>
        <v>1.1255416</v>
      </c>
      <c r="AR50" s="341">
        <v>0</v>
      </c>
      <c r="AS50" s="341">
        <v>0</v>
      </c>
      <c r="AT50" s="341">
        <f>AB50</f>
        <v>1.0805199999999999</v>
      </c>
      <c r="AU50" s="341">
        <v>0</v>
      </c>
      <c r="AV50" s="341">
        <v>0</v>
      </c>
      <c r="AW50" s="341">
        <f>AE50</f>
        <v>1</v>
      </c>
    </row>
    <row r="51" spans="1:122" s="162" customFormat="1" ht="37.5" x14ac:dyDescent="0.25">
      <c r="A51" s="342" t="s">
        <v>390</v>
      </c>
      <c r="B51" s="351" t="s">
        <v>584</v>
      </c>
      <c r="C51" s="344" t="s">
        <v>585</v>
      </c>
      <c r="D51" s="250">
        <v>0</v>
      </c>
      <c r="E51" s="250">
        <v>0</v>
      </c>
      <c r="F51" s="250">
        <v>0</v>
      </c>
      <c r="G51" s="250">
        <v>0</v>
      </c>
      <c r="H51" s="250">
        <v>0</v>
      </c>
      <c r="I51" s="250">
        <v>0</v>
      </c>
      <c r="J51" s="250">
        <v>0</v>
      </c>
      <c r="K51" s="250">
        <v>0</v>
      </c>
      <c r="L51" s="250">
        <v>0</v>
      </c>
      <c r="M51" s="250">
        <v>0</v>
      </c>
      <c r="N51" s="250">
        <v>0</v>
      </c>
      <c r="O51" s="250">
        <v>0</v>
      </c>
      <c r="P51" s="250">
        <v>0</v>
      </c>
      <c r="Q51" s="250">
        <v>0</v>
      </c>
      <c r="R51" s="250">
        <v>0</v>
      </c>
      <c r="S51" s="250">
        <v>0</v>
      </c>
      <c r="T51" s="250">
        <v>0</v>
      </c>
      <c r="U51" s="250">
        <v>0</v>
      </c>
      <c r="V51" s="341">
        <v>1</v>
      </c>
      <c r="W51" s="250">
        <v>0</v>
      </c>
      <c r="X51" s="339">
        <v>2.2400000000000002</v>
      </c>
      <c r="Y51" s="341">
        <v>1.135416</v>
      </c>
      <c r="Z51" s="341">
        <v>0</v>
      </c>
      <c r="AA51" s="341">
        <v>0</v>
      </c>
      <c r="AB51" s="341">
        <v>1.0900000000000001</v>
      </c>
      <c r="AC51" s="341">
        <v>0</v>
      </c>
      <c r="AD51" s="341">
        <v>0</v>
      </c>
      <c r="AE51" s="250">
        <v>1</v>
      </c>
      <c r="AF51" s="250">
        <v>0</v>
      </c>
      <c r="AG51" s="341">
        <v>0</v>
      </c>
      <c r="AH51" s="341">
        <v>0</v>
      </c>
      <c r="AI51" s="341">
        <v>0</v>
      </c>
      <c r="AJ51" s="341">
        <v>0</v>
      </c>
      <c r="AK51" s="341">
        <v>0</v>
      </c>
      <c r="AL51" s="341">
        <v>0</v>
      </c>
      <c r="AM51" s="341">
        <v>0</v>
      </c>
      <c r="AN51" s="341">
        <v>0</v>
      </c>
      <c r="AO51" s="341">
        <v>0</v>
      </c>
      <c r="AP51" s="341">
        <f>X51</f>
        <v>2.2400000000000002</v>
      </c>
      <c r="AQ51" s="341">
        <f>Y51</f>
        <v>1.135416</v>
      </c>
      <c r="AR51" s="341">
        <v>0</v>
      </c>
      <c r="AS51" s="341">
        <v>0</v>
      </c>
      <c r="AT51" s="341">
        <f>AB51</f>
        <v>1.0900000000000001</v>
      </c>
      <c r="AU51" s="341">
        <v>0</v>
      </c>
      <c r="AV51" s="341">
        <v>0</v>
      </c>
      <c r="AW51" s="341">
        <f>AE51</f>
        <v>1</v>
      </c>
    </row>
    <row r="52" spans="1:122" s="162" customFormat="1" ht="37.5" x14ac:dyDescent="0.25">
      <c r="A52" s="342" t="s">
        <v>392</v>
      </c>
      <c r="B52" s="351" t="s">
        <v>587</v>
      </c>
      <c r="C52" s="344" t="s">
        <v>588</v>
      </c>
      <c r="D52" s="250">
        <v>0</v>
      </c>
      <c r="E52" s="250">
        <v>0</v>
      </c>
      <c r="F52" s="250">
        <v>0</v>
      </c>
      <c r="G52" s="250">
        <v>0</v>
      </c>
      <c r="H52" s="250">
        <v>0</v>
      </c>
      <c r="I52" s="250">
        <v>0</v>
      </c>
      <c r="J52" s="250">
        <v>0</v>
      </c>
      <c r="K52" s="250">
        <v>0</v>
      </c>
      <c r="L52" s="250">
        <v>0</v>
      </c>
      <c r="M52" s="250">
        <v>0</v>
      </c>
      <c r="N52" s="250">
        <v>0</v>
      </c>
      <c r="O52" s="250">
        <v>0.55354999999999999</v>
      </c>
      <c r="P52" s="250">
        <v>0.27</v>
      </c>
      <c r="Q52" s="250">
        <v>0</v>
      </c>
      <c r="R52" s="250">
        <v>0</v>
      </c>
      <c r="S52" s="250">
        <v>0.248</v>
      </c>
      <c r="T52" s="250">
        <v>0</v>
      </c>
      <c r="U52" s="250">
        <v>0</v>
      </c>
      <c r="V52" s="341">
        <v>0</v>
      </c>
      <c r="W52" s="250">
        <v>0</v>
      </c>
      <c r="X52" s="341">
        <v>0</v>
      </c>
      <c r="Y52" s="341">
        <v>0</v>
      </c>
      <c r="Z52" s="341">
        <v>0</v>
      </c>
      <c r="AA52" s="341">
        <v>0</v>
      </c>
      <c r="AB52" s="341">
        <v>0</v>
      </c>
      <c r="AC52" s="341">
        <v>0</v>
      </c>
      <c r="AD52" s="341">
        <v>0</v>
      </c>
      <c r="AE52" s="250">
        <v>0</v>
      </c>
      <c r="AF52" s="250">
        <v>0</v>
      </c>
      <c r="AG52" s="341">
        <v>0</v>
      </c>
      <c r="AH52" s="341">
        <v>0</v>
      </c>
      <c r="AI52" s="341">
        <v>0</v>
      </c>
      <c r="AJ52" s="341">
        <v>0</v>
      </c>
      <c r="AK52" s="341">
        <v>0</v>
      </c>
      <c r="AL52" s="341">
        <v>0</v>
      </c>
      <c r="AM52" s="341">
        <v>0</v>
      </c>
      <c r="AN52" s="341">
        <v>0</v>
      </c>
      <c r="AO52" s="341">
        <f>AF52+W52+N52+E52</f>
        <v>0</v>
      </c>
      <c r="AP52" s="341">
        <f>AG52+X52+O52+F52</f>
        <v>0.55354999999999999</v>
      </c>
      <c r="AQ52" s="341">
        <f>G52+P52+Y52+AH52</f>
        <v>0.27</v>
      </c>
      <c r="AR52" s="341">
        <f>AI52+Z52+Q52+H52</f>
        <v>0</v>
      </c>
      <c r="AS52" s="341">
        <f>AJ52+AA52+R52+I52</f>
        <v>0</v>
      </c>
      <c r="AT52" s="341">
        <f>AK52+AB52+S52+J52</f>
        <v>0.248</v>
      </c>
      <c r="AU52" s="341">
        <v>0</v>
      </c>
      <c r="AV52" s="341">
        <v>0</v>
      </c>
      <c r="AW52" s="341">
        <v>1</v>
      </c>
    </row>
    <row r="53" spans="1:122" s="162" customFormat="1" ht="37.5" x14ac:dyDescent="0.25">
      <c r="A53" s="342" t="s">
        <v>394</v>
      </c>
      <c r="B53" s="351" t="s">
        <v>592</v>
      </c>
      <c r="C53" s="352" t="s">
        <v>593</v>
      </c>
      <c r="D53" s="250">
        <v>0</v>
      </c>
      <c r="E53" s="250">
        <v>0</v>
      </c>
      <c r="F53" s="250">
        <v>0</v>
      </c>
      <c r="G53" s="250">
        <v>0</v>
      </c>
      <c r="H53" s="250">
        <v>0</v>
      </c>
      <c r="I53" s="250">
        <v>0</v>
      </c>
      <c r="J53" s="250">
        <v>0</v>
      </c>
      <c r="K53" s="250">
        <v>0</v>
      </c>
      <c r="L53" s="250">
        <v>0</v>
      </c>
      <c r="M53" s="250">
        <v>0</v>
      </c>
      <c r="N53" s="250">
        <v>0</v>
      </c>
      <c r="O53" s="360">
        <v>0</v>
      </c>
      <c r="P53" s="360">
        <v>0</v>
      </c>
      <c r="Q53" s="360">
        <v>0</v>
      </c>
      <c r="R53" s="360">
        <v>0</v>
      </c>
      <c r="S53" s="360">
        <v>0</v>
      </c>
      <c r="T53" s="360">
        <v>0</v>
      </c>
      <c r="U53" s="360">
        <v>0</v>
      </c>
      <c r="V53" s="360">
        <v>0</v>
      </c>
      <c r="W53" s="250">
        <v>0</v>
      </c>
      <c r="X53" s="341">
        <v>0</v>
      </c>
      <c r="Y53" s="341">
        <v>0</v>
      </c>
      <c r="Z53" s="341">
        <v>0</v>
      </c>
      <c r="AA53" s="341">
        <v>0</v>
      </c>
      <c r="AB53" s="341">
        <v>0</v>
      </c>
      <c r="AC53" s="341">
        <v>0</v>
      </c>
      <c r="AD53" s="341">
        <v>0</v>
      </c>
      <c r="AE53" s="250">
        <v>0</v>
      </c>
      <c r="AF53" s="250">
        <v>0</v>
      </c>
      <c r="AG53" s="360">
        <f>0.48775137+0.02</f>
        <v>0.50775137000000004</v>
      </c>
      <c r="AH53" s="360">
        <v>0.14687500000000001</v>
      </c>
      <c r="AI53" s="341">
        <v>0</v>
      </c>
      <c r="AJ53" s="341">
        <v>0</v>
      </c>
      <c r="AK53" s="360">
        <v>0.14099999999999999</v>
      </c>
      <c r="AL53" s="341">
        <v>0</v>
      </c>
      <c r="AM53" s="341">
        <v>0</v>
      </c>
      <c r="AN53" s="341">
        <v>1</v>
      </c>
      <c r="AO53" s="341">
        <f t="shared" ref="AO53:AO57" si="43">AF53+W53+N53+E53</f>
        <v>0</v>
      </c>
      <c r="AP53" s="341">
        <f t="shared" ref="AP53:AP57" si="44">AG53+X53+O53+F53</f>
        <v>0.50775137000000004</v>
      </c>
      <c r="AQ53" s="341">
        <f t="shared" ref="AQ53:AQ57" si="45">G53+P53+Y53+AH53</f>
        <v>0.14687500000000001</v>
      </c>
      <c r="AR53" s="341">
        <f t="shared" ref="AR53:AR57" si="46">AI53+Z53+Q53+H53</f>
        <v>0</v>
      </c>
      <c r="AS53" s="341">
        <f t="shared" ref="AS53:AS57" si="47">AJ53+AA53+R53+I53</f>
        <v>0</v>
      </c>
      <c r="AT53" s="341">
        <f t="shared" ref="AT53:AT57" si="48">AK53+AB53+S53+J53</f>
        <v>0.14099999999999999</v>
      </c>
      <c r="AU53" s="360">
        <v>0</v>
      </c>
      <c r="AV53" s="360">
        <v>0</v>
      </c>
      <c r="AW53" s="341">
        <v>1</v>
      </c>
    </row>
    <row r="54" spans="1:122" s="162" customFormat="1" ht="37.5" x14ac:dyDescent="0.25">
      <c r="A54" s="342" t="s">
        <v>396</v>
      </c>
      <c r="B54" s="351" t="s">
        <v>594</v>
      </c>
      <c r="C54" s="352" t="s">
        <v>595</v>
      </c>
      <c r="D54" s="250">
        <v>0</v>
      </c>
      <c r="E54" s="250">
        <v>0</v>
      </c>
      <c r="F54" s="250">
        <v>0</v>
      </c>
      <c r="G54" s="250">
        <v>0</v>
      </c>
      <c r="H54" s="250">
        <v>0</v>
      </c>
      <c r="I54" s="250">
        <v>0</v>
      </c>
      <c r="J54" s="250">
        <v>0</v>
      </c>
      <c r="K54" s="250">
        <v>0</v>
      </c>
      <c r="L54" s="250">
        <v>0</v>
      </c>
      <c r="M54" s="250">
        <v>0</v>
      </c>
      <c r="N54" s="250">
        <v>0</v>
      </c>
      <c r="O54" s="360">
        <v>0</v>
      </c>
      <c r="P54" s="360">
        <v>0</v>
      </c>
      <c r="Q54" s="360">
        <v>0</v>
      </c>
      <c r="R54" s="360">
        <v>0</v>
      </c>
      <c r="S54" s="360">
        <v>0</v>
      </c>
      <c r="T54" s="360">
        <v>0</v>
      </c>
      <c r="U54" s="360">
        <v>0</v>
      </c>
      <c r="V54" s="360">
        <v>0</v>
      </c>
      <c r="W54" s="250">
        <v>0</v>
      </c>
      <c r="X54" s="341">
        <v>0</v>
      </c>
      <c r="Y54" s="341">
        <v>0</v>
      </c>
      <c r="Z54" s="341">
        <v>0</v>
      </c>
      <c r="AA54" s="341">
        <v>0</v>
      </c>
      <c r="AB54" s="341">
        <v>0</v>
      </c>
      <c r="AC54" s="341">
        <v>0</v>
      </c>
      <c r="AD54" s="341">
        <v>0</v>
      </c>
      <c r="AE54" s="250">
        <v>0</v>
      </c>
      <c r="AF54" s="250">
        <v>0</v>
      </c>
      <c r="AG54" s="360">
        <f>0.78427126+0.02</f>
        <v>0.80427126000000004</v>
      </c>
      <c r="AH54" s="360">
        <v>0.88871</v>
      </c>
      <c r="AI54" s="341">
        <v>0</v>
      </c>
      <c r="AJ54" s="341">
        <v>0</v>
      </c>
      <c r="AK54" s="360">
        <v>0.82650000000000001</v>
      </c>
      <c r="AL54" s="341">
        <v>0</v>
      </c>
      <c r="AM54" s="341">
        <v>0</v>
      </c>
      <c r="AN54" s="341">
        <v>1</v>
      </c>
      <c r="AO54" s="341">
        <f t="shared" si="43"/>
        <v>0</v>
      </c>
      <c r="AP54" s="341">
        <f t="shared" si="44"/>
        <v>0.80427126000000004</v>
      </c>
      <c r="AQ54" s="341">
        <f t="shared" si="45"/>
        <v>0.88871</v>
      </c>
      <c r="AR54" s="341">
        <f t="shared" si="46"/>
        <v>0</v>
      </c>
      <c r="AS54" s="341">
        <f t="shared" si="47"/>
        <v>0</v>
      </c>
      <c r="AT54" s="341">
        <f t="shared" si="48"/>
        <v>0.82650000000000001</v>
      </c>
      <c r="AU54" s="360">
        <v>0</v>
      </c>
      <c r="AV54" s="360">
        <v>0</v>
      </c>
      <c r="AW54" s="341">
        <v>1</v>
      </c>
    </row>
    <row r="55" spans="1:122" s="162" customFormat="1" ht="37.5" x14ac:dyDescent="0.25">
      <c r="A55" s="342" t="s">
        <v>397</v>
      </c>
      <c r="B55" s="351" t="s">
        <v>596</v>
      </c>
      <c r="C55" s="352" t="s">
        <v>597</v>
      </c>
      <c r="D55" s="250">
        <v>0</v>
      </c>
      <c r="E55" s="250">
        <v>0</v>
      </c>
      <c r="F55" s="250">
        <v>0</v>
      </c>
      <c r="G55" s="250">
        <v>0</v>
      </c>
      <c r="H55" s="250">
        <v>0</v>
      </c>
      <c r="I55" s="250">
        <v>0</v>
      </c>
      <c r="J55" s="250">
        <v>0</v>
      </c>
      <c r="K55" s="250">
        <v>0</v>
      </c>
      <c r="L55" s="250">
        <v>0</v>
      </c>
      <c r="M55" s="250">
        <v>0</v>
      </c>
      <c r="N55" s="250">
        <v>0</v>
      </c>
      <c r="O55" s="360">
        <v>0</v>
      </c>
      <c r="P55" s="360">
        <v>0</v>
      </c>
      <c r="Q55" s="360">
        <v>0</v>
      </c>
      <c r="R55" s="360">
        <v>0</v>
      </c>
      <c r="S55" s="360">
        <v>0</v>
      </c>
      <c r="T55" s="360">
        <v>0</v>
      </c>
      <c r="U55" s="360">
        <v>0</v>
      </c>
      <c r="V55" s="360">
        <v>0</v>
      </c>
      <c r="W55" s="250">
        <v>0</v>
      </c>
      <c r="X55" s="341">
        <v>0</v>
      </c>
      <c r="Y55" s="341">
        <v>0</v>
      </c>
      <c r="Z55" s="341">
        <v>0</v>
      </c>
      <c r="AA55" s="341">
        <v>0</v>
      </c>
      <c r="AB55" s="341">
        <v>0</v>
      </c>
      <c r="AC55" s="341">
        <v>0</v>
      </c>
      <c r="AD55" s="341">
        <v>0</v>
      </c>
      <c r="AE55" s="250">
        <v>0</v>
      </c>
      <c r="AF55" s="250">
        <v>0</v>
      </c>
      <c r="AG55" s="360">
        <f>0.41150995+0.02</f>
        <v>0.43150995000000003</v>
      </c>
      <c r="AH55" s="360">
        <v>5.2083999999999998E-2</v>
      </c>
      <c r="AI55" s="341">
        <v>0</v>
      </c>
      <c r="AJ55" s="341">
        <v>0</v>
      </c>
      <c r="AK55" s="360">
        <v>0.05</v>
      </c>
      <c r="AL55" s="341">
        <v>0</v>
      </c>
      <c r="AM55" s="341">
        <v>0</v>
      </c>
      <c r="AN55" s="341">
        <v>1</v>
      </c>
      <c r="AO55" s="341">
        <f t="shared" si="43"/>
        <v>0</v>
      </c>
      <c r="AP55" s="341">
        <f t="shared" si="44"/>
        <v>0.43150995000000003</v>
      </c>
      <c r="AQ55" s="341">
        <f t="shared" si="45"/>
        <v>5.2083999999999998E-2</v>
      </c>
      <c r="AR55" s="341">
        <f t="shared" si="46"/>
        <v>0</v>
      </c>
      <c r="AS55" s="341">
        <f t="shared" si="47"/>
        <v>0</v>
      </c>
      <c r="AT55" s="341">
        <f t="shared" si="48"/>
        <v>0.05</v>
      </c>
      <c r="AU55" s="360">
        <v>0</v>
      </c>
      <c r="AV55" s="360">
        <v>0</v>
      </c>
      <c r="AW55" s="341">
        <v>1</v>
      </c>
    </row>
    <row r="56" spans="1:122" s="162" customFormat="1" ht="37.5" x14ac:dyDescent="0.25">
      <c r="A56" s="342" t="s">
        <v>598</v>
      </c>
      <c r="B56" s="351" t="s">
        <v>599</v>
      </c>
      <c r="C56" s="352" t="s">
        <v>600</v>
      </c>
      <c r="D56" s="250">
        <v>0</v>
      </c>
      <c r="E56" s="250">
        <v>0</v>
      </c>
      <c r="F56" s="250">
        <v>0</v>
      </c>
      <c r="G56" s="250">
        <v>0</v>
      </c>
      <c r="H56" s="250">
        <v>0</v>
      </c>
      <c r="I56" s="250">
        <v>0</v>
      </c>
      <c r="J56" s="250">
        <v>0</v>
      </c>
      <c r="K56" s="250">
        <v>0</v>
      </c>
      <c r="L56" s="250">
        <v>0</v>
      </c>
      <c r="M56" s="250">
        <v>0</v>
      </c>
      <c r="N56" s="250">
        <v>0</v>
      </c>
      <c r="O56" s="360">
        <v>0</v>
      </c>
      <c r="P56" s="360">
        <v>0</v>
      </c>
      <c r="Q56" s="360">
        <v>0</v>
      </c>
      <c r="R56" s="360">
        <v>0</v>
      </c>
      <c r="S56" s="360">
        <v>0</v>
      </c>
      <c r="T56" s="360">
        <v>0</v>
      </c>
      <c r="U56" s="360">
        <v>0</v>
      </c>
      <c r="V56" s="360">
        <v>0</v>
      </c>
      <c r="W56" s="250">
        <v>0</v>
      </c>
      <c r="X56" s="360">
        <f>0.86099635+0.02</f>
        <v>0.88099634999999998</v>
      </c>
      <c r="Y56" s="360">
        <f>0.16323</f>
        <v>0.16322999999999999</v>
      </c>
      <c r="Z56" s="360">
        <v>0</v>
      </c>
      <c r="AA56" s="360">
        <v>0</v>
      </c>
      <c r="AB56" s="360">
        <v>0.15179999999999999</v>
      </c>
      <c r="AC56" s="360">
        <v>0</v>
      </c>
      <c r="AD56" s="360">
        <v>0</v>
      </c>
      <c r="AE56" s="250">
        <v>0</v>
      </c>
      <c r="AF56" s="250">
        <v>0</v>
      </c>
      <c r="AG56" s="360">
        <v>0</v>
      </c>
      <c r="AH56" s="360">
        <v>0</v>
      </c>
      <c r="AI56" s="360">
        <v>0</v>
      </c>
      <c r="AJ56" s="360">
        <v>0</v>
      </c>
      <c r="AK56" s="360">
        <v>0</v>
      </c>
      <c r="AL56" s="360">
        <v>0</v>
      </c>
      <c r="AM56" s="360">
        <v>0</v>
      </c>
      <c r="AN56" s="360">
        <v>0</v>
      </c>
      <c r="AO56" s="341">
        <f t="shared" si="43"/>
        <v>0</v>
      </c>
      <c r="AP56" s="341">
        <f t="shared" si="44"/>
        <v>0.88099634999999998</v>
      </c>
      <c r="AQ56" s="341">
        <f t="shared" si="45"/>
        <v>0.16322999999999999</v>
      </c>
      <c r="AR56" s="341">
        <f t="shared" si="46"/>
        <v>0</v>
      </c>
      <c r="AS56" s="341">
        <f t="shared" si="47"/>
        <v>0</v>
      </c>
      <c r="AT56" s="341">
        <f t="shared" si="48"/>
        <v>0.15179999999999999</v>
      </c>
      <c r="AU56" s="360">
        <v>0</v>
      </c>
      <c r="AV56" s="360">
        <v>0</v>
      </c>
      <c r="AW56" s="341">
        <v>1</v>
      </c>
    </row>
    <row r="57" spans="1:122" s="162" customFormat="1" ht="37.5" x14ac:dyDescent="0.25">
      <c r="A57" s="342" t="s">
        <v>601</v>
      </c>
      <c r="B57" s="355" t="s">
        <v>602</v>
      </c>
      <c r="C57" s="356" t="s">
        <v>603</v>
      </c>
      <c r="D57" s="250">
        <v>0</v>
      </c>
      <c r="E57" s="250">
        <v>0</v>
      </c>
      <c r="F57" s="250">
        <v>0</v>
      </c>
      <c r="G57" s="250">
        <v>0</v>
      </c>
      <c r="H57" s="250">
        <v>0</v>
      </c>
      <c r="I57" s="250">
        <v>0</v>
      </c>
      <c r="J57" s="250">
        <v>0</v>
      </c>
      <c r="K57" s="250">
        <v>0</v>
      </c>
      <c r="L57" s="250">
        <v>0</v>
      </c>
      <c r="M57" s="250">
        <v>0</v>
      </c>
      <c r="N57" s="250">
        <v>0</v>
      </c>
      <c r="O57" s="250">
        <v>2.4662883099999999</v>
      </c>
      <c r="P57" s="250">
        <v>0.58453124999999995</v>
      </c>
      <c r="Q57" s="250">
        <v>0</v>
      </c>
      <c r="R57" s="250">
        <v>0</v>
      </c>
      <c r="S57" s="250">
        <v>0.56115000000000004</v>
      </c>
      <c r="T57" s="250">
        <v>0</v>
      </c>
      <c r="U57" s="250">
        <v>0</v>
      </c>
      <c r="V57" s="250">
        <v>1</v>
      </c>
      <c r="W57" s="250">
        <v>0</v>
      </c>
      <c r="X57" s="250">
        <v>0</v>
      </c>
      <c r="Y57" s="250">
        <v>0</v>
      </c>
      <c r="Z57" s="250">
        <v>0</v>
      </c>
      <c r="AA57" s="250">
        <v>0</v>
      </c>
      <c r="AB57" s="250">
        <v>0</v>
      </c>
      <c r="AC57" s="250">
        <v>0</v>
      </c>
      <c r="AD57" s="250">
        <v>0</v>
      </c>
      <c r="AE57" s="250">
        <v>0</v>
      </c>
      <c r="AF57" s="250">
        <v>0</v>
      </c>
      <c r="AG57" s="341">
        <v>0</v>
      </c>
      <c r="AH57" s="341">
        <v>0</v>
      </c>
      <c r="AI57" s="341">
        <v>0</v>
      </c>
      <c r="AJ57" s="341">
        <v>0</v>
      </c>
      <c r="AK57" s="341">
        <v>0</v>
      </c>
      <c r="AL57" s="341">
        <v>0</v>
      </c>
      <c r="AM57" s="341">
        <v>0</v>
      </c>
      <c r="AN57" s="341">
        <v>0</v>
      </c>
      <c r="AO57" s="341">
        <f t="shared" si="43"/>
        <v>0</v>
      </c>
      <c r="AP57" s="341">
        <f t="shared" si="44"/>
        <v>2.4662883099999999</v>
      </c>
      <c r="AQ57" s="341">
        <f t="shared" si="45"/>
        <v>0.58453124999999995</v>
      </c>
      <c r="AR57" s="341">
        <f t="shared" si="46"/>
        <v>0</v>
      </c>
      <c r="AS57" s="341">
        <f t="shared" si="47"/>
        <v>0</v>
      </c>
      <c r="AT57" s="341">
        <f t="shared" si="48"/>
        <v>0.56115000000000004</v>
      </c>
      <c r="AU57" s="360">
        <v>0</v>
      </c>
      <c r="AV57" s="360">
        <v>0</v>
      </c>
      <c r="AW57" s="341">
        <v>1</v>
      </c>
    </row>
    <row r="58" spans="1:122" ht="45" x14ac:dyDescent="0.25">
      <c r="A58" s="33" t="s">
        <v>22</v>
      </c>
      <c r="B58" s="10" t="s">
        <v>83</v>
      </c>
      <c r="C58" s="6" t="s">
        <v>113</v>
      </c>
      <c r="D58" s="13">
        <f>D59</f>
        <v>0</v>
      </c>
      <c r="E58" s="13">
        <f t="shared" ref="E58:AW58" si="49">E59</f>
        <v>0</v>
      </c>
      <c r="F58" s="13">
        <f t="shared" si="49"/>
        <v>0</v>
      </c>
      <c r="G58" s="13">
        <f t="shared" si="49"/>
        <v>0</v>
      </c>
      <c r="H58" s="13">
        <f t="shared" si="49"/>
        <v>0</v>
      </c>
      <c r="I58" s="13">
        <f t="shared" si="49"/>
        <v>0</v>
      </c>
      <c r="J58" s="13">
        <f t="shared" si="49"/>
        <v>0</v>
      </c>
      <c r="K58" s="13">
        <f t="shared" si="49"/>
        <v>0</v>
      </c>
      <c r="L58" s="13">
        <f t="shared" si="49"/>
        <v>0</v>
      </c>
      <c r="M58" s="13">
        <f t="shared" si="49"/>
        <v>0</v>
      </c>
      <c r="N58" s="13">
        <f t="shared" si="49"/>
        <v>0</v>
      </c>
      <c r="O58" s="13">
        <f t="shared" si="49"/>
        <v>0</v>
      </c>
      <c r="P58" s="13">
        <f t="shared" si="49"/>
        <v>0</v>
      </c>
      <c r="Q58" s="13">
        <f t="shared" si="49"/>
        <v>0</v>
      </c>
      <c r="R58" s="13">
        <f t="shared" si="49"/>
        <v>0</v>
      </c>
      <c r="S58" s="13">
        <f t="shared" si="49"/>
        <v>0</v>
      </c>
      <c r="T58" s="13">
        <f t="shared" si="49"/>
        <v>0</v>
      </c>
      <c r="U58" s="13">
        <f t="shared" si="49"/>
        <v>0</v>
      </c>
      <c r="V58" s="13">
        <f t="shared" si="49"/>
        <v>0</v>
      </c>
      <c r="W58" s="13">
        <f t="shared" si="49"/>
        <v>0</v>
      </c>
      <c r="X58" s="13">
        <f t="shared" si="49"/>
        <v>14.385002</v>
      </c>
      <c r="Y58" s="13">
        <f t="shared" si="49"/>
        <v>1.2096</v>
      </c>
      <c r="Z58" s="13">
        <f t="shared" si="49"/>
        <v>0</v>
      </c>
      <c r="AA58" s="13">
        <f t="shared" si="49"/>
        <v>0</v>
      </c>
      <c r="AB58" s="13">
        <f t="shared" si="49"/>
        <v>1.26</v>
      </c>
      <c r="AC58" s="13">
        <f t="shared" si="49"/>
        <v>0</v>
      </c>
      <c r="AD58" s="13">
        <f t="shared" si="49"/>
        <v>0</v>
      </c>
      <c r="AE58" s="13">
        <f t="shared" si="49"/>
        <v>1</v>
      </c>
      <c r="AF58" s="13">
        <f t="shared" si="49"/>
        <v>0</v>
      </c>
      <c r="AG58" s="13">
        <f t="shared" si="49"/>
        <v>0</v>
      </c>
      <c r="AH58" s="13">
        <f t="shared" si="49"/>
        <v>0</v>
      </c>
      <c r="AI58" s="13">
        <f t="shared" si="49"/>
        <v>0</v>
      </c>
      <c r="AJ58" s="13">
        <f t="shared" si="49"/>
        <v>0</v>
      </c>
      <c r="AK58" s="13">
        <f t="shared" si="49"/>
        <v>0</v>
      </c>
      <c r="AL58" s="13">
        <f t="shared" si="49"/>
        <v>0</v>
      </c>
      <c r="AM58" s="13">
        <f t="shared" si="49"/>
        <v>0</v>
      </c>
      <c r="AN58" s="13">
        <f t="shared" si="49"/>
        <v>0</v>
      </c>
      <c r="AO58" s="13">
        <f t="shared" si="49"/>
        <v>0</v>
      </c>
      <c r="AP58" s="13">
        <f t="shared" si="49"/>
        <v>14.385002</v>
      </c>
      <c r="AQ58" s="13">
        <f t="shared" si="49"/>
        <v>1.2096</v>
      </c>
      <c r="AR58" s="13">
        <f t="shared" si="49"/>
        <v>0</v>
      </c>
      <c r="AS58" s="13">
        <f t="shared" si="49"/>
        <v>0</v>
      </c>
      <c r="AT58" s="13">
        <f t="shared" si="49"/>
        <v>1.26</v>
      </c>
      <c r="AU58" s="13">
        <f t="shared" si="49"/>
        <v>0</v>
      </c>
      <c r="AV58" s="13">
        <f t="shared" si="49"/>
        <v>0</v>
      </c>
      <c r="AW58" s="13">
        <f t="shared" si="49"/>
        <v>1</v>
      </c>
      <c r="DO58" s="1"/>
      <c r="DP58" s="1"/>
      <c r="DQ58" s="1"/>
      <c r="DR58" s="1"/>
    </row>
    <row r="59" spans="1:122" s="312" customFormat="1" ht="18.75" x14ac:dyDescent="0.25">
      <c r="A59" s="379" t="s">
        <v>22</v>
      </c>
      <c r="B59" s="310" t="s">
        <v>577</v>
      </c>
      <c r="C59" s="313" t="s">
        <v>578</v>
      </c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0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0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f>14.385002</f>
        <v>14.385002</v>
      </c>
      <c r="Y59" s="366">
        <f>630*2*0.96/1000</f>
        <v>1.2096</v>
      </c>
      <c r="Z59" s="366">
        <v>0</v>
      </c>
      <c r="AA59" s="366">
        <v>0</v>
      </c>
      <c r="AB59" s="366">
        <f>630*2/1000</f>
        <v>1.26</v>
      </c>
      <c r="AC59" s="366">
        <v>0</v>
      </c>
      <c r="AD59" s="366">
        <v>0</v>
      </c>
      <c r="AE59" s="366">
        <v>1</v>
      </c>
      <c r="AF59" s="366">
        <v>0</v>
      </c>
      <c r="AG59" s="366">
        <v>0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0</v>
      </c>
      <c r="AP59" s="366">
        <f>X59</f>
        <v>14.385002</v>
      </c>
      <c r="AQ59" s="366">
        <f>Y59</f>
        <v>1.2096</v>
      </c>
      <c r="AR59" s="366">
        <v>0</v>
      </c>
      <c r="AS59" s="366">
        <v>0</v>
      </c>
      <c r="AT59" s="366">
        <f>AB59</f>
        <v>1.26</v>
      </c>
      <c r="AU59" s="366">
        <v>0</v>
      </c>
      <c r="AV59" s="366">
        <v>0</v>
      </c>
      <c r="AW59" s="366">
        <f>AE59</f>
        <v>1</v>
      </c>
    </row>
    <row r="60" spans="1:122" ht="56.25" x14ac:dyDescent="0.25">
      <c r="A60" s="33" t="s">
        <v>7</v>
      </c>
      <c r="B60" s="100" t="s">
        <v>84</v>
      </c>
      <c r="C60" s="20" t="s">
        <v>113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DO60" s="1"/>
      <c r="DP60" s="1"/>
      <c r="DQ60" s="1"/>
      <c r="DR60" s="1"/>
    </row>
    <row r="61" spans="1:122" ht="42.75" customHeight="1" x14ac:dyDescent="0.25">
      <c r="A61" s="20" t="s">
        <v>27</v>
      </c>
      <c r="B61" s="100" t="s">
        <v>85</v>
      </c>
      <c r="C61" s="20" t="s">
        <v>113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DO61" s="1"/>
      <c r="DP61" s="1"/>
      <c r="DQ61" s="1"/>
      <c r="DR61" s="1"/>
    </row>
    <row r="62" spans="1:122" ht="56.25" x14ac:dyDescent="0.25">
      <c r="A62" s="20" t="s">
        <v>35</v>
      </c>
      <c r="B62" s="100" t="s">
        <v>86</v>
      </c>
      <c r="C62" s="20" t="s">
        <v>113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DO62" s="1"/>
      <c r="DP62" s="1"/>
      <c r="DQ62" s="1"/>
      <c r="DR62" s="1"/>
    </row>
    <row r="63" spans="1:122" ht="56.25" x14ac:dyDescent="0.25">
      <c r="A63" s="33" t="s">
        <v>8</v>
      </c>
      <c r="B63" s="100" t="s">
        <v>92</v>
      </c>
      <c r="C63" s="20" t="s">
        <v>113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DO63" s="1"/>
      <c r="DP63" s="1"/>
      <c r="DQ63" s="1"/>
      <c r="DR63" s="1"/>
    </row>
    <row r="64" spans="1:122" ht="56.25" x14ac:dyDescent="0.25">
      <c r="A64" s="20" t="s">
        <v>24</v>
      </c>
      <c r="B64" s="100" t="s">
        <v>93</v>
      </c>
      <c r="C64" s="20" t="s">
        <v>113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DO64" s="1"/>
      <c r="DP64" s="1"/>
      <c r="DQ64" s="1"/>
      <c r="DR64" s="1"/>
    </row>
    <row r="65" spans="1:122" ht="37.5" x14ac:dyDescent="0.25">
      <c r="A65" s="33" t="s">
        <v>25</v>
      </c>
      <c r="B65" s="100" t="s">
        <v>94</v>
      </c>
      <c r="C65" s="6" t="s">
        <v>113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DO65" s="1"/>
      <c r="DP65" s="1"/>
      <c r="DQ65" s="1"/>
      <c r="DR65" s="1"/>
    </row>
    <row r="66" spans="1:122" ht="37.5" x14ac:dyDescent="0.25">
      <c r="A66" s="20" t="s">
        <v>26</v>
      </c>
      <c r="B66" s="100" t="s">
        <v>95</v>
      </c>
      <c r="C66" s="20" t="s">
        <v>113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DO66" s="1"/>
      <c r="DP66" s="1"/>
      <c r="DQ66" s="1"/>
      <c r="DR66" s="1"/>
    </row>
    <row r="67" spans="1:122" ht="56.25" x14ac:dyDescent="0.25">
      <c r="A67" s="20" t="s">
        <v>87</v>
      </c>
      <c r="B67" s="100" t="s">
        <v>96</v>
      </c>
      <c r="C67" s="20" t="s">
        <v>113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DO67" s="1"/>
      <c r="DP67" s="1"/>
      <c r="DQ67" s="1"/>
      <c r="DR67" s="1"/>
    </row>
    <row r="68" spans="1:122" ht="56.25" x14ac:dyDescent="0.25">
      <c r="A68" s="20" t="s">
        <v>88</v>
      </c>
      <c r="B68" s="100" t="s">
        <v>97</v>
      </c>
      <c r="C68" s="20" t="s">
        <v>113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DO68" s="1"/>
      <c r="DP68" s="1"/>
      <c r="DQ68" s="1"/>
      <c r="DR68" s="1"/>
    </row>
    <row r="69" spans="1:122" ht="56.25" x14ac:dyDescent="0.25">
      <c r="A69" s="20" t="s">
        <v>89</v>
      </c>
      <c r="B69" s="100" t="s">
        <v>98</v>
      </c>
      <c r="C69" s="20" t="s">
        <v>113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DO69" s="1"/>
      <c r="DP69" s="1"/>
      <c r="DQ69" s="1"/>
      <c r="DR69" s="1"/>
    </row>
    <row r="70" spans="1:122" ht="56.25" x14ac:dyDescent="0.25">
      <c r="A70" s="20" t="s">
        <v>90</v>
      </c>
      <c r="B70" s="100" t="s">
        <v>99</v>
      </c>
      <c r="C70" s="20" t="s">
        <v>113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DO70" s="1"/>
      <c r="DP70" s="1"/>
      <c r="DQ70" s="1"/>
      <c r="DR70" s="1"/>
    </row>
    <row r="71" spans="1:122" ht="56.25" x14ac:dyDescent="0.25">
      <c r="A71" s="20" t="s">
        <v>91</v>
      </c>
      <c r="B71" s="100" t="s">
        <v>100</v>
      </c>
      <c r="C71" s="20" t="s">
        <v>113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DO71" s="1"/>
      <c r="DP71" s="1"/>
      <c r="DQ71" s="1"/>
      <c r="DR71" s="1"/>
    </row>
    <row r="72" spans="1:122" ht="56.25" x14ac:dyDescent="0.25">
      <c r="A72" s="20" t="s">
        <v>17</v>
      </c>
      <c r="B72" s="100" t="s">
        <v>102</v>
      </c>
      <c r="C72" s="20" t="s">
        <v>113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DO72" s="1"/>
      <c r="DP72" s="1"/>
      <c r="DQ72" s="1"/>
      <c r="DR72" s="1"/>
    </row>
    <row r="73" spans="1:122" ht="37.5" x14ac:dyDescent="0.25">
      <c r="A73" s="20" t="s">
        <v>101</v>
      </c>
      <c r="B73" s="100" t="s">
        <v>103</v>
      </c>
      <c r="C73" s="20" t="s">
        <v>113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DO73" s="1"/>
      <c r="DP73" s="1"/>
      <c r="DQ73" s="1"/>
      <c r="DR73" s="1"/>
    </row>
    <row r="74" spans="1:122" ht="56.25" x14ac:dyDescent="0.25">
      <c r="A74" s="6" t="s">
        <v>118</v>
      </c>
      <c r="B74" s="100" t="s">
        <v>117</v>
      </c>
      <c r="C74" s="6" t="s">
        <v>113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DO74" s="1"/>
      <c r="DP74" s="1"/>
      <c r="DQ74" s="1"/>
      <c r="DR74" s="1"/>
    </row>
    <row r="75" spans="1:122" ht="75" x14ac:dyDescent="0.25">
      <c r="A75" s="33" t="s">
        <v>9</v>
      </c>
      <c r="B75" s="100" t="s">
        <v>104</v>
      </c>
      <c r="C75" s="6" t="s">
        <v>113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DO75" s="1"/>
      <c r="DP75" s="1"/>
      <c r="DQ75" s="1"/>
      <c r="DR75" s="1"/>
    </row>
    <row r="76" spans="1:122" ht="75" x14ac:dyDescent="0.25">
      <c r="A76" s="33" t="s">
        <v>10</v>
      </c>
      <c r="B76" s="100" t="s">
        <v>105</v>
      </c>
      <c r="C76" s="6" t="s">
        <v>113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DO76" s="1"/>
      <c r="DP76" s="1"/>
      <c r="DQ76" s="1"/>
      <c r="DR76" s="1"/>
    </row>
    <row r="77" spans="1:122" ht="75" x14ac:dyDescent="0.25">
      <c r="A77" s="33" t="s">
        <v>11</v>
      </c>
      <c r="B77" s="100" t="s">
        <v>106</v>
      </c>
      <c r="C77" s="6" t="s">
        <v>113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DO77" s="1"/>
      <c r="DP77" s="1"/>
      <c r="DQ77" s="1"/>
      <c r="DR77" s="1"/>
    </row>
    <row r="78" spans="1:122" ht="56.25" x14ac:dyDescent="0.25">
      <c r="A78" s="33" t="s">
        <v>36</v>
      </c>
      <c r="B78" s="100" t="s">
        <v>107</v>
      </c>
      <c r="C78" s="6" t="s">
        <v>113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DO78" s="1"/>
      <c r="DP78" s="1"/>
      <c r="DQ78" s="1"/>
      <c r="DR78" s="1"/>
    </row>
    <row r="79" spans="1:122" s="171" customFormat="1" ht="56.25" x14ac:dyDescent="0.25">
      <c r="A79" s="192" t="s">
        <v>29</v>
      </c>
      <c r="B79" s="275" t="s">
        <v>108</v>
      </c>
      <c r="C79" s="183" t="s">
        <v>113</v>
      </c>
      <c r="D79" s="190">
        <f>D80+D81</f>
        <v>4.9206211199999998</v>
      </c>
      <c r="E79" s="194">
        <f t="shared" ref="E79:L79" si="50">SUM(E80:E81)</f>
        <v>0</v>
      </c>
      <c r="F79" s="194">
        <f t="shared" si="50"/>
        <v>4.9206211199999998</v>
      </c>
      <c r="G79" s="194">
        <f t="shared" si="50"/>
        <v>0</v>
      </c>
      <c r="H79" s="194">
        <f t="shared" si="50"/>
        <v>0</v>
      </c>
      <c r="I79" s="194">
        <f t="shared" si="50"/>
        <v>0</v>
      </c>
      <c r="J79" s="194">
        <f t="shared" si="50"/>
        <v>0</v>
      </c>
      <c r="K79" s="194">
        <f t="shared" si="50"/>
        <v>0.43479999999999996</v>
      </c>
      <c r="L79" s="194">
        <f t="shared" si="50"/>
        <v>0</v>
      </c>
      <c r="M79" s="194">
        <f>SUM(M80:M81)</f>
        <v>2</v>
      </c>
      <c r="N79" s="194">
        <v>0</v>
      </c>
      <c r="O79" s="194">
        <v>0</v>
      </c>
      <c r="P79" s="194">
        <v>0</v>
      </c>
      <c r="Q79" s="194">
        <v>0</v>
      </c>
      <c r="R79" s="194">
        <v>0</v>
      </c>
      <c r="S79" s="194">
        <v>0</v>
      </c>
      <c r="T79" s="194">
        <v>0</v>
      </c>
      <c r="U79" s="194">
        <v>0</v>
      </c>
      <c r="V79" s="194">
        <v>0</v>
      </c>
      <c r="W79" s="194">
        <v>0</v>
      </c>
      <c r="X79" s="194">
        <v>0</v>
      </c>
      <c r="Y79" s="194">
        <v>0</v>
      </c>
      <c r="Z79" s="194">
        <v>0</v>
      </c>
      <c r="AA79" s="194">
        <v>0</v>
      </c>
      <c r="AB79" s="194">
        <v>0</v>
      </c>
      <c r="AC79" s="194">
        <v>0</v>
      </c>
      <c r="AD79" s="194">
        <v>0</v>
      </c>
      <c r="AE79" s="194">
        <v>0</v>
      </c>
      <c r="AF79" s="194">
        <v>0</v>
      </c>
      <c r="AG79" s="194">
        <v>0</v>
      </c>
      <c r="AH79" s="194">
        <v>0</v>
      </c>
      <c r="AI79" s="194">
        <v>0</v>
      </c>
      <c r="AJ79" s="194">
        <v>0</v>
      </c>
      <c r="AK79" s="194">
        <v>0</v>
      </c>
      <c r="AL79" s="194">
        <v>0</v>
      </c>
      <c r="AM79" s="194">
        <v>0</v>
      </c>
      <c r="AN79" s="194">
        <v>0</v>
      </c>
      <c r="AO79" s="194">
        <v>0</v>
      </c>
      <c r="AP79" s="194">
        <v>0</v>
      </c>
      <c r="AQ79" s="194">
        <v>0</v>
      </c>
      <c r="AR79" s="194">
        <v>0</v>
      </c>
      <c r="AS79" s="194">
        <v>0</v>
      </c>
      <c r="AT79" s="194">
        <v>0</v>
      </c>
      <c r="AU79" s="194">
        <v>0</v>
      </c>
      <c r="AV79" s="194">
        <v>0</v>
      </c>
      <c r="AW79" s="194">
        <v>0</v>
      </c>
    </row>
    <row r="80" spans="1:122" s="171" customFormat="1" ht="37.5" x14ac:dyDescent="0.25">
      <c r="A80" s="276" t="s">
        <v>557</v>
      </c>
      <c r="B80" s="277" t="s">
        <v>558</v>
      </c>
      <c r="C80" s="280" t="s">
        <v>559</v>
      </c>
      <c r="D80" s="278">
        <v>4.6806211199999996</v>
      </c>
      <c r="E80" s="194">
        <v>0</v>
      </c>
      <c r="F80" s="279">
        <f>D80</f>
        <v>4.6806211199999996</v>
      </c>
      <c r="G80" s="194">
        <v>0</v>
      </c>
      <c r="H80" s="194">
        <v>0</v>
      </c>
      <c r="I80" s="194">
        <v>0</v>
      </c>
      <c r="J80" s="194">
        <v>0</v>
      </c>
      <c r="K80" s="194">
        <v>0.42559999999999998</v>
      </c>
      <c r="L80" s="194">
        <v>0</v>
      </c>
      <c r="M80" s="194">
        <v>1</v>
      </c>
      <c r="N80" s="194">
        <v>0</v>
      </c>
      <c r="O80" s="194">
        <v>0</v>
      </c>
      <c r="P80" s="194">
        <v>0</v>
      </c>
      <c r="Q80" s="194">
        <v>0</v>
      </c>
      <c r="R80" s="194">
        <v>0</v>
      </c>
      <c r="S80" s="194">
        <v>0</v>
      </c>
      <c r="T80" s="194">
        <v>0</v>
      </c>
      <c r="U80" s="194">
        <v>0</v>
      </c>
      <c r="V80" s="194">
        <v>0</v>
      </c>
      <c r="W80" s="194">
        <v>0</v>
      </c>
      <c r="X80" s="194">
        <v>0</v>
      </c>
      <c r="Y80" s="194">
        <v>0</v>
      </c>
      <c r="Z80" s="194">
        <v>0</v>
      </c>
      <c r="AA80" s="194">
        <v>0</v>
      </c>
      <c r="AB80" s="194">
        <v>0</v>
      </c>
      <c r="AC80" s="194">
        <v>0</v>
      </c>
      <c r="AD80" s="194">
        <v>0</v>
      </c>
      <c r="AE80" s="194">
        <v>0</v>
      </c>
      <c r="AF80" s="194">
        <v>0</v>
      </c>
      <c r="AG80" s="194">
        <v>0</v>
      </c>
      <c r="AH80" s="194">
        <v>0</v>
      </c>
      <c r="AI80" s="194">
        <v>0</v>
      </c>
      <c r="AJ80" s="194">
        <v>0</v>
      </c>
      <c r="AK80" s="194">
        <v>0</v>
      </c>
      <c r="AL80" s="194">
        <v>0</v>
      </c>
      <c r="AM80" s="194">
        <v>0</v>
      </c>
      <c r="AN80" s="194">
        <v>0</v>
      </c>
      <c r="AO80" s="194">
        <v>0</v>
      </c>
      <c r="AP80" s="194">
        <v>0</v>
      </c>
      <c r="AQ80" s="194">
        <v>0</v>
      </c>
      <c r="AR80" s="194">
        <v>0</v>
      </c>
      <c r="AS80" s="194">
        <v>0</v>
      </c>
      <c r="AT80" s="194">
        <v>0</v>
      </c>
      <c r="AU80" s="194">
        <v>0</v>
      </c>
      <c r="AV80" s="194">
        <v>0</v>
      </c>
      <c r="AW80" s="194">
        <v>0</v>
      </c>
    </row>
    <row r="81" spans="1:122" s="171" customFormat="1" ht="37.5" x14ac:dyDescent="0.25">
      <c r="A81" s="276" t="s">
        <v>560</v>
      </c>
      <c r="B81" s="277" t="s">
        <v>561</v>
      </c>
      <c r="C81" s="280" t="s">
        <v>562</v>
      </c>
      <c r="D81" s="278">
        <v>0.24</v>
      </c>
      <c r="E81" s="194">
        <v>0</v>
      </c>
      <c r="F81" s="279">
        <f>D81</f>
        <v>0.24</v>
      </c>
      <c r="G81" s="194">
        <v>0</v>
      </c>
      <c r="H81" s="194">
        <v>0</v>
      </c>
      <c r="I81" s="194">
        <v>0</v>
      </c>
      <c r="J81" s="194">
        <v>0</v>
      </c>
      <c r="K81" s="194">
        <v>9.1999999999999998E-3</v>
      </c>
      <c r="L81" s="194">
        <v>0</v>
      </c>
      <c r="M81" s="194">
        <v>1</v>
      </c>
      <c r="N81" s="194">
        <v>0</v>
      </c>
      <c r="O81" s="194">
        <v>0</v>
      </c>
      <c r="P81" s="194">
        <v>0</v>
      </c>
      <c r="Q81" s="194">
        <v>0</v>
      </c>
      <c r="R81" s="194">
        <v>0</v>
      </c>
      <c r="S81" s="194">
        <v>0</v>
      </c>
      <c r="T81" s="194">
        <v>0</v>
      </c>
      <c r="U81" s="194">
        <v>0</v>
      </c>
      <c r="V81" s="194">
        <v>0</v>
      </c>
      <c r="W81" s="194">
        <v>0</v>
      </c>
      <c r="X81" s="194">
        <v>0</v>
      </c>
      <c r="Y81" s="194">
        <v>0</v>
      </c>
      <c r="Z81" s="194">
        <v>0</v>
      </c>
      <c r="AA81" s="194">
        <v>0</v>
      </c>
      <c r="AB81" s="194">
        <v>0</v>
      </c>
      <c r="AC81" s="194">
        <v>0</v>
      </c>
      <c r="AD81" s="194">
        <v>0</v>
      </c>
      <c r="AE81" s="194">
        <v>0</v>
      </c>
      <c r="AF81" s="194">
        <v>0</v>
      </c>
      <c r="AG81" s="194">
        <v>0</v>
      </c>
      <c r="AH81" s="194">
        <v>0</v>
      </c>
      <c r="AI81" s="194">
        <v>0</v>
      </c>
      <c r="AJ81" s="194">
        <v>0</v>
      </c>
      <c r="AK81" s="194">
        <v>0</v>
      </c>
      <c r="AL81" s="194">
        <v>0</v>
      </c>
      <c r="AM81" s="194">
        <v>0</v>
      </c>
      <c r="AN81" s="194">
        <v>0</v>
      </c>
      <c r="AO81" s="194">
        <v>0</v>
      </c>
      <c r="AP81" s="194">
        <v>0</v>
      </c>
      <c r="AQ81" s="194">
        <v>0</v>
      </c>
      <c r="AR81" s="194">
        <v>0</v>
      </c>
      <c r="AS81" s="194">
        <v>0</v>
      </c>
      <c r="AT81" s="194">
        <v>0</v>
      </c>
      <c r="AU81" s="194">
        <v>0</v>
      </c>
      <c r="AV81" s="194">
        <v>0</v>
      </c>
      <c r="AW81" s="194">
        <v>0</v>
      </c>
    </row>
    <row r="82" spans="1:122" s="223" customFormat="1" ht="37.5" x14ac:dyDescent="0.25">
      <c r="A82" s="272" t="s">
        <v>37</v>
      </c>
      <c r="B82" s="281" t="s">
        <v>109</v>
      </c>
      <c r="C82" s="237" t="s">
        <v>113</v>
      </c>
      <c r="D82" s="257">
        <f>D83</f>
        <v>329.23281572999997</v>
      </c>
      <c r="E82" s="257">
        <v>0</v>
      </c>
      <c r="F82" s="257">
        <f>D82</f>
        <v>329.23281572999997</v>
      </c>
      <c r="G82" s="257">
        <v>0</v>
      </c>
      <c r="H82" s="257">
        <v>0</v>
      </c>
      <c r="I82" s="257">
        <v>0</v>
      </c>
      <c r="J82" s="257">
        <v>0</v>
      </c>
      <c r="K82" s="257">
        <v>0</v>
      </c>
      <c r="L82" s="257">
        <v>0</v>
      </c>
      <c r="M82" s="257">
        <v>0</v>
      </c>
      <c r="N82" s="257">
        <v>0</v>
      </c>
      <c r="O82" s="257">
        <v>0</v>
      </c>
      <c r="P82" s="257">
        <v>0</v>
      </c>
      <c r="Q82" s="257">
        <v>0</v>
      </c>
      <c r="R82" s="257">
        <v>0</v>
      </c>
      <c r="S82" s="257">
        <v>0</v>
      </c>
      <c r="T82" s="257">
        <v>0</v>
      </c>
      <c r="U82" s="257">
        <v>0</v>
      </c>
      <c r="V82" s="257">
        <v>0</v>
      </c>
      <c r="W82" s="257">
        <v>0</v>
      </c>
      <c r="X82" s="257">
        <v>0</v>
      </c>
      <c r="Y82" s="257">
        <v>0</v>
      </c>
      <c r="Z82" s="257">
        <v>0</v>
      </c>
      <c r="AA82" s="257">
        <v>0</v>
      </c>
      <c r="AB82" s="257">
        <v>0</v>
      </c>
      <c r="AC82" s="257">
        <v>0</v>
      </c>
      <c r="AD82" s="257">
        <v>0</v>
      </c>
      <c r="AE82" s="257">
        <v>0</v>
      </c>
      <c r="AF82" s="257">
        <v>0</v>
      </c>
      <c r="AG82" s="257">
        <v>0</v>
      </c>
      <c r="AH82" s="257">
        <v>0</v>
      </c>
      <c r="AI82" s="257">
        <v>0</v>
      </c>
      <c r="AJ82" s="257">
        <v>0</v>
      </c>
      <c r="AK82" s="257">
        <v>0</v>
      </c>
      <c r="AL82" s="257">
        <v>0</v>
      </c>
      <c r="AM82" s="257">
        <v>0</v>
      </c>
      <c r="AN82" s="257">
        <v>0</v>
      </c>
      <c r="AO82" s="257">
        <v>0</v>
      </c>
      <c r="AP82" s="257">
        <v>0</v>
      </c>
      <c r="AQ82" s="257">
        <v>0</v>
      </c>
      <c r="AR82" s="257">
        <v>0</v>
      </c>
      <c r="AS82" s="257">
        <v>0</v>
      </c>
      <c r="AT82" s="257">
        <v>0</v>
      </c>
      <c r="AU82" s="257">
        <v>0</v>
      </c>
      <c r="AV82" s="257">
        <v>0</v>
      </c>
      <c r="AW82" s="257">
        <v>0</v>
      </c>
    </row>
    <row r="83" spans="1:122" s="223" customFormat="1" ht="75" x14ac:dyDescent="0.25">
      <c r="A83" s="288" t="s">
        <v>556</v>
      </c>
      <c r="B83" s="225" t="s">
        <v>604</v>
      </c>
      <c r="C83" s="285" t="s">
        <v>564</v>
      </c>
      <c r="D83" s="286">
        <f>334.15343685-D79</f>
        <v>329.23281572999997</v>
      </c>
      <c r="E83" s="287">
        <v>0</v>
      </c>
      <c r="F83" s="286">
        <f>D83</f>
        <v>329.23281572999997</v>
      </c>
      <c r="G83" s="257">
        <v>0</v>
      </c>
      <c r="H83" s="257">
        <v>0</v>
      </c>
      <c r="I83" s="257">
        <v>0</v>
      </c>
      <c r="J83" s="257">
        <v>0</v>
      </c>
      <c r="K83" s="257">
        <v>0</v>
      </c>
      <c r="L83" s="257">
        <v>0</v>
      </c>
      <c r="M83" s="257">
        <v>0</v>
      </c>
      <c r="N83" s="257">
        <v>0</v>
      </c>
      <c r="O83" s="257">
        <v>0</v>
      </c>
      <c r="P83" s="257">
        <v>0</v>
      </c>
      <c r="Q83" s="257">
        <v>0</v>
      </c>
      <c r="R83" s="257">
        <v>0</v>
      </c>
      <c r="S83" s="257">
        <v>0</v>
      </c>
      <c r="T83" s="257">
        <v>0</v>
      </c>
      <c r="U83" s="257">
        <v>0</v>
      </c>
      <c r="V83" s="257">
        <v>0</v>
      </c>
      <c r="W83" s="257">
        <v>0</v>
      </c>
      <c r="X83" s="257">
        <v>0</v>
      </c>
      <c r="Y83" s="257">
        <v>0</v>
      </c>
      <c r="Z83" s="257">
        <v>0</v>
      </c>
      <c r="AA83" s="257">
        <v>0</v>
      </c>
      <c r="AB83" s="257">
        <v>0</v>
      </c>
      <c r="AC83" s="257">
        <v>0</v>
      </c>
      <c r="AD83" s="257">
        <v>0</v>
      </c>
      <c r="AE83" s="257">
        <v>0</v>
      </c>
      <c r="AF83" s="257">
        <v>0</v>
      </c>
      <c r="AG83" s="257">
        <v>0</v>
      </c>
      <c r="AH83" s="257">
        <v>0</v>
      </c>
      <c r="AI83" s="257">
        <v>0</v>
      </c>
      <c r="AJ83" s="257">
        <v>0</v>
      </c>
      <c r="AK83" s="257">
        <v>0</v>
      </c>
      <c r="AL83" s="257">
        <v>0</v>
      </c>
      <c r="AM83" s="257">
        <v>0</v>
      </c>
      <c r="AN83" s="257">
        <v>0</v>
      </c>
      <c r="AO83" s="257">
        <v>0</v>
      </c>
      <c r="AP83" s="257">
        <v>0</v>
      </c>
      <c r="AQ83" s="257">
        <v>0</v>
      </c>
      <c r="AR83" s="257">
        <v>0</v>
      </c>
      <c r="AS83" s="257">
        <v>0</v>
      </c>
      <c r="AT83" s="257">
        <v>0</v>
      </c>
      <c r="AU83" s="257">
        <v>0</v>
      </c>
      <c r="AV83" s="257">
        <v>0</v>
      </c>
      <c r="AW83" s="257">
        <v>0</v>
      </c>
      <c r="AX83" s="282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2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2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4"/>
    </row>
    <row r="84" spans="1:122" x14ac:dyDescent="0.25">
      <c r="A84" s="119"/>
      <c r="B84" s="47"/>
      <c r="C84" s="88"/>
      <c r="D84" s="120"/>
      <c r="E84" s="80"/>
      <c r="F84" s="120"/>
      <c r="G84" s="120"/>
      <c r="H84" s="120"/>
      <c r="I84" s="120"/>
      <c r="J84" s="120"/>
      <c r="K84" s="120"/>
      <c r="L84" s="120"/>
      <c r="M84" s="120"/>
      <c r="N84" s="120"/>
      <c r="O84" s="80"/>
      <c r="P84" s="80"/>
      <c r="Q84" s="80"/>
      <c r="R84" s="120"/>
      <c r="S84" s="80"/>
      <c r="T84" s="120"/>
      <c r="U84" s="80"/>
      <c r="V84" s="80"/>
      <c r="W84" s="120"/>
      <c r="X84" s="120"/>
      <c r="Y84" s="80"/>
      <c r="Z84" s="80"/>
      <c r="AA84" s="120"/>
      <c r="AB84" s="80"/>
      <c r="AC84" s="120"/>
      <c r="AD84" s="80"/>
      <c r="AE84" s="80"/>
      <c r="AF84" s="8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80"/>
      <c r="AR84" s="80"/>
      <c r="AS84" s="80"/>
      <c r="AT84" s="80"/>
      <c r="AU84" s="80"/>
      <c r="AV84" s="80"/>
      <c r="AW84" s="80"/>
      <c r="AX84" s="12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12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12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8"/>
    </row>
    <row r="85" spans="1:122" x14ac:dyDescent="0.25">
      <c r="A85" s="119"/>
      <c r="B85" s="47"/>
      <c r="C85" s="88"/>
      <c r="D85" s="120"/>
      <c r="E85" s="80"/>
      <c r="F85" s="120"/>
      <c r="G85" s="120"/>
      <c r="H85" s="120"/>
      <c r="I85" s="120"/>
      <c r="J85" s="120"/>
      <c r="K85" s="120"/>
      <c r="L85" s="120"/>
      <c r="M85" s="120"/>
      <c r="N85" s="120"/>
      <c r="O85" s="80"/>
      <c r="P85" s="80"/>
      <c r="Q85" s="80"/>
      <c r="R85" s="120"/>
      <c r="S85" s="80"/>
      <c r="T85" s="120"/>
      <c r="U85" s="80"/>
      <c r="V85" s="80"/>
      <c r="W85" s="120"/>
      <c r="X85" s="120"/>
      <c r="Y85" s="80"/>
      <c r="Z85" s="80"/>
      <c r="AA85" s="120"/>
      <c r="AB85" s="80"/>
      <c r="AC85" s="120"/>
      <c r="AD85" s="80"/>
      <c r="AE85" s="80"/>
      <c r="AF85" s="8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80"/>
      <c r="AR85" s="80"/>
      <c r="AS85" s="80"/>
      <c r="AT85" s="80"/>
      <c r="AU85" s="80"/>
      <c r="AV85" s="80"/>
      <c r="AW85" s="80"/>
      <c r="AX85" s="12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12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12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8"/>
    </row>
    <row r="86" spans="1:122" x14ac:dyDescent="0.25">
      <c r="A86" s="119"/>
      <c r="B86" s="47"/>
      <c r="C86" s="88"/>
      <c r="D86" s="120"/>
      <c r="E86" s="80"/>
      <c r="F86" s="120"/>
      <c r="G86" s="120"/>
      <c r="H86" s="120"/>
      <c r="I86" s="120"/>
      <c r="J86" s="120"/>
      <c r="K86" s="120"/>
      <c r="L86" s="120"/>
      <c r="M86" s="120"/>
      <c r="N86" s="120"/>
      <c r="O86" s="80"/>
      <c r="P86" s="80"/>
      <c r="Q86" s="80"/>
      <c r="R86" s="120"/>
      <c r="S86" s="80"/>
      <c r="T86" s="120"/>
      <c r="U86" s="80"/>
      <c r="V86" s="80"/>
      <c r="W86" s="120"/>
      <c r="X86" s="120"/>
      <c r="Y86" s="80"/>
      <c r="Z86" s="80"/>
      <c r="AA86" s="120"/>
      <c r="AB86" s="80"/>
      <c r="AC86" s="120"/>
      <c r="AD86" s="80"/>
      <c r="AE86" s="80"/>
      <c r="AF86" s="8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80"/>
      <c r="AR86" s="80"/>
      <c r="AS86" s="80"/>
      <c r="AT86" s="80"/>
      <c r="AU86" s="80"/>
      <c r="AV86" s="80"/>
      <c r="AW86" s="80"/>
      <c r="AX86" s="12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12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12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8"/>
    </row>
    <row r="87" spans="1:122" x14ac:dyDescent="0.25">
      <c r="A87" s="119"/>
      <c r="B87" s="47"/>
      <c r="C87" s="88"/>
      <c r="D87" s="120"/>
      <c r="E87" s="80"/>
      <c r="F87" s="120"/>
      <c r="G87" s="120"/>
      <c r="H87" s="120"/>
      <c r="I87" s="120"/>
      <c r="J87" s="120"/>
      <c r="K87" s="120"/>
      <c r="L87" s="120"/>
      <c r="M87" s="120"/>
      <c r="N87" s="120"/>
      <c r="O87" s="80"/>
      <c r="P87" s="80"/>
      <c r="Q87" s="80"/>
      <c r="R87" s="120"/>
      <c r="S87" s="80"/>
      <c r="T87" s="120"/>
      <c r="U87" s="80"/>
      <c r="V87" s="80"/>
      <c r="W87" s="120"/>
      <c r="X87" s="120"/>
      <c r="Y87" s="80"/>
      <c r="Z87" s="80"/>
      <c r="AA87" s="120"/>
      <c r="AB87" s="80"/>
      <c r="AC87" s="120"/>
      <c r="AD87" s="80"/>
      <c r="AE87" s="80"/>
      <c r="AF87" s="8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80"/>
      <c r="AR87" s="80"/>
      <c r="AS87" s="80"/>
      <c r="AT87" s="80"/>
      <c r="AU87" s="80"/>
      <c r="AV87" s="80"/>
      <c r="AW87" s="80"/>
      <c r="AX87" s="12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12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12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8"/>
    </row>
    <row r="88" spans="1:122" x14ac:dyDescent="0.25">
      <c r="A88" s="119"/>
      <c r="B88" s="48"/>
      <c r="C88" s="88"/>
      <c r="D88" s="120"/>
      <c r="E88" s="80"/>
      <c r="F88" s="120"/>
      <c r="G88" s="120"/>
      <c r="H88" s="120"/>
      <c r="I88" s="120"/>
      <c r="J88" s="120"/>
      <c r="K88" s="120"/>
      <c r="L88" s="120"/>
      <c r="M88" s="120"/>
      <c r="N88" s="120"/>
      <c r="O88" s="80"/>
      <c r="P88" s="80"/>
      <c r="Q88" s="80"/>
      <c r="R88" s="120"/>
      <c r="S88" s="80"/>
      <c r="T88" s="120"/>
      <c r="U88" s="80"/>
      <c r="V88" s="80"/>
      <c r="W88" s="120"/>
      <c r="X88" s="120"/>
      <c r="Y88" s="80"/>
      <c r="Z88" s="80"/>
      <c r="AA88" s="120"/>
      <c r="AB88" s="80"/>
      <c r="AC88" s="120"/>
      <c r="AD88" s="80"/>
      <c r="AE88" s="80"/>
      <c r="AF88" s="8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80"/>
      <c r="AR88" s="80"/>
      <c r="AS88" s="80"/>
      <c r="AT88" s="80"/>
      <c r="AU88" s="80"/>
      <c r="AV88" s="80"/>
      <c r="AW88" s="80"/>
      <c r="AX88" s="12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12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12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8"/>
    </row>
    <row r="89" spans="1:122" x14ac:dyDescent="0.25">
      <c r="A89" s="119"/>
      <c r="B89" s="48"/>
      <c r="C89" s="88"/>
      <c r="D89" s="120"/>
      <c r="E89" s="80"/>
      <c r="F89" s="120"/>
      <c r="G89" s="120"/>
      <c r="H89" s="120"/>
      <c r="I89" s="120"/>
      <c r="J89" s="120"/>
      <c r="K89" s="120"/>
      <c r="L89" s="120"/>
      <c r="M89" s="120"/>
      <c r="N89" s="120"/>
      <c r="O89" s="80"/>
      <c r="P89" s="80"/>
      <c r="Q89" s="80"/>
      <c r="R89" s="120"/>
      <c r="S89" s="80"/>
      <c r="T89" s="120"/>
      <c r="U89" s="80"/>
      <c r="V89" s="80"/>
      <c r="W89" s="120"/>
      <c r="X89" s="120"/>
      <c r="Y89" s="80"/>
      <c r="Z89" s="80"/>
      <c r="AA89" s="120"/>
      <c r="AB89" s="80"/>
      <c r="AC89" s="120"/>
      <c r="AD89" s="80"/>
      <c r="AE89" s="80"/>
      <c r="AF89" s="8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80"/>
      <c r="AR89" s="80"/>
      <c r="AS89" s="80"/>
      <c r="AT89" s="80"/>
      <c r="AU89" s="80"/>
      <c r="AV89" s="80"/>
      <c r="AW89" s="80"/>
      <c r="AX89" s="12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12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12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8"/>
    </row>
    <row r="90" spans="1:122" x14ac:dyDescent="0.25">
      <c r="A90" s="119"/>
      <c r="B90" s="47"/>
      <c r="C90" s="88"/>
      <c r="D90" s="120"/>
      <c r="E90" s="80"/>
      <c r="F90" s="120"/>
      <c r="G90" s="120"/>
      <c r="H90" s="120"/>
      <c r="I90" s="120"/>
      <c r="J90" s="120"/>
      <c r="K90" s="120"/>
      <c r="L90" s="120"/>
      <c r="M90" s="120"/>
      <c r="N90" s="120"/>
      <c r="O90" s="80"/>
      <c r="P90" s="80"/>
      <c r="Q90" s="80"/>
      <c r="R90" s="120"/>
      <c r="S90" s="80"/>
      <c r="T90" s="120"/>
      <c r="U90" s="80"/>
      <c r="V90" s="80"/>
      <c r="W90" s="120"/>
      <c r="X90" s="120"/>
      <c r="Y90" s="80"/>
      <c r="Z90" s="80"/>
      <c r="AA90" s="120"/>
      <c r="AB90" s="80"/>
      <c r="AC90" s="120"/>
      <c r="AD90" s="80"/>
      <c r="AE90" s="80"/>
      <c r="AF90" s="8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80"/>
      <c r="AR90" s="80"/>
      <c r="AS90" s="80"/>
      <c r="AT90" s="80"/>
      <c r="AU90" s="80"/>
      <c r="AV90" s="80"/>
      <c r="AW90" s="80"/>
      <c r="AX90" s="12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12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12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8"/>
    </row>
    <row r="91" spans="1:122" x14ac:dyDescent="0.25">
      <c r="A91" s="119"/>
      <c r="B91" s="47"/>
      <c r="C91" s="88"/>
      <c r="D91" s="120"/>
      <c r="E91" s="80"/>
      <c r="F91" s="120"/>
      <c r="G91" s="120"/>
      <c r="H91" s="120"/>
      <c r="I91" s="120"/>
      <c r="J91" s="120"/>
      <c r="K91" s="120"/>
      <c r="L91" s="120"/>
      <c r="M91" s="120"/>
      <c r="N91" s="120"/>
      <c r="O91" s="80"/>
      <c r="P91" s="80"/>
      <c r="Q91" s="80"/>
      <c r="R91" s="120"/>
      <c r="S91" s="80"/>
      <c r="T91" s="120"/>
      <c r="U91" s="80"/>
      <c r="V91" s="80"/>
      <c r="W91" s="120"/>
      <c r="X91" s="120"/>
      <c r="Y91" s="80"/>
      <c r="Z91" s="80"/>
      <c r="AA91" s="120"/>
      <c r="AB91" s="80"/>
      <c r="AC91" s="120"/>
      <c r="AD91" s="80"/>
      <c r="AE91" s="80"/>
      <c r="AF91" s="8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80"/>
      <c r="AR91" s="80"/>
      <c r="AS91" s="80"/>
      <c r="AT91" s="80"/>
      <c r="AU91" s="80"/>
      <c r="AV91" s="80"/>
      <c r="AW91" s="80"/>
      <c r="AX91" s="12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12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12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8"/>
    </row>
    <row r="92" spans="1:122" x14ac:dyDescent="0.25">
      <c r="A92" s="119"/>
      <c r="B92" s="47"/>
      <c r="C92" s="88"/>
      <c r="D92" s="120"/>
      <c r="E92" s="80"/>
      <c r="F92" s="120"/>
      <c r="G92" s="120"/>
      <c r="H92" s="120"/>
      <c r="I92" s="120"/>
      <c r="J92" s="120"/>
      <c r="K92" s="120"/>
      <c r="L92" s="120"/>
      <c r="M92" s="120"/>
      <c r="N92" s="120"/>
      <c r="O92" s="80"/>
      <c r="P92" s="80"/>
      <c r="Q92" s="80"/>
      <c r="R92" s="120"/>
      <c r="S92" s="80"/>
      <c r="T92" s="120"/>
      <c r="U92" s="80"/>
      <c r="V92" s="80"/>
      <c r="W92" s="120"/>
      <c r="X92" s="120"/>
      <c r="Y92" s="80"/>
      <c r="Z92" s="80"/>
      <c r="AA92" s="120"/>
      <c r="AB92" s="80"/>
      <c r="AC92" s="120"/>
      <c r="AD92" s="80"/>
      <c r="AE92" s="80"/>
      <c r="AF92" s="8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80"/>
      <c r="AR92" s="80"/>
      <c r="AS92" s="80"/>
      <c r="AT92" s="80"/>
      <c r="AU92" s="80"/>
      <c r="AV92" s="80"/>
      <c r="AW92" s="80"/>
      <c r="AX92" s="12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12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12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8"/>
    </row>
    <row r="93" spans="1:122" x14ac:dyDescent="0.25">
      <c r="A93" s="119"/>
      <c r="B93" s="47"/>
      <c r="C93" s="88"/>
      <c r="D93" s="120"/>
      <c r="E93" s="80"/>
      <c r="F93" s="120"/>
      <c r="G93" s="120"/>
      <c r="H93" s="120"/>
      <c r="I93" s="120"/>
      <c r="J93" s="120"/>
      <c r="K93" s="120"/>
      <c r="L93" s="120"/>
      <c r="M93" s="120"/>
      <c r="N93" s="120"/>
      <c r="O93" s="80"/>
      <c r="P93" s="80"/>
      <c r="Q93" s="80"/>
      <c r="R93" s="120"/>
      <c r="S93" s="80"/>
      <c r="T93" s="120"/>
      <c r="U93" s="80"/>
      <c r="V93" s="80"/>
      <c r="W93" s="120"/>
      <c r="X93" s="120"/>
      <c r="Y93" s="80"/>
      <c r="Z93" s="80"/>
      <c r="AA93" s="120"/>
      <c r="AB93" s="80"/>
      <c r="AC93" s="120"/>
      <c r="AD93" s="80"/>
      <c r="AE93" s="80"/>
      <c r="AF93" s="8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80"/>
      <c r="AR93" s="80"/>
      <c r="AS93" s="80"/>
      <c r="AT93" s="80"/>
      <c r="AU93" s="80"/>
      <c r="AV93" s="80"/>
      <c r="AW93" s="80"/>
      <c r="AX93" s="12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12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12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8"/>
    </row>
    <row r="94" spans="1:122" x14ac:dyDescent="0.25">
      <c r="A94" s="119"/>
      <c r="B94" s="48"/>
      <c r="C94" s="88"/>
      <c r="D94" s="120"/>
      <c r="E94" s="80"/>
      <c r="F94" s="120"/>
      <c r="G94" s="120"/>
      <c r="H94" s="120"/>
      <c r="I94" s="120"/>
      <c r="J94" s="120"/>
      <c r="K94" s="120"/>
      <c r="L94" s="120"/>
      <c r="M94" s="120"/>
      <c r="N94" s="120"/>
      <c r="O94" s="80"/>
      <c r="P94" s="80"/>
      <c r="Q94" s="80"/>
      <c r="R94" s="120"/>
      <c r="S94" s="80"/>
      <c r="T94" s="120"/>
      <c r="U94" s="80"/>
      <c r="V94" s="80"/>
      <c r="W94" s="120"/>
      <c r="X94" s="120"/>
      <c r="Y94" s="80"/>
      <c r="Z94" s="80"/>
      <c r="AA94" s="120"/>
      <c r="AB94" s="80"/>
      <c r="AC94" s="120"/>
      <c r="AD94" s="80"/>
      <c r="AE94" s="80"/>
      <c r="AF94" s="8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80"/>
      <c r="AR94" s="80"/>
      <c r="AS94" s="80"/>
      <c r="AT94" s="80"/>
      <c r="AU94" s="80"/>
      <c r="AV94" s="80"/>
      <c r="AW94" s="80"/>
      <c r="AX94" s="12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12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12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8"/>
    </row>
    <row r="95" spans="1:122" x14ac:dyDescent="0.25">
      <c r="A95" s="119"/>
      <c r="B95" s="48"/>
      <c r="C95" s="88"/>
      <c r="D95" s="120"/>
      <c r="E95" s="80"/>
      <c r="F95" s="120"/>
      <c r="G95" s="120"/>
      <c r="H95" s="120"/>
      <c r="I95" s="120"/>
      <c r="J95" s="120"/>
      <c r="K95" s="120"/>
      <c r="L95" s="120"/>
      <c r="M95" s="120"/>
      <c r="N95" s="120"/>
      <c r="O95" s="80"/>
      <c r="P95" s="80"/>
      <c r="Q95" s="80"/>
      <c r="R95" s="120"/>
      <c r="S95" s="80"/>
      <c r="T95" s="120"/>
      <c r="U95" s="80"/>
      <c r="V95" s="80"/>
      <c r="W95" s="120"/>
      <c r="X95" s="120"/>
      <c r="Y95" s="80"/>
      <c r="Z95" s="80"/>
      <c r="AA95" s="120"/>
      <c r="AB95" s="80"/>
      <c r="AC95" s="120"/>
      <c r="AD95" s="80"/>
      <c r="AE95" s="80"/>
      <c r="AF95" s="8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80"/>
      <c r="AR95" s="80"/>
      <c r="AS95" s="80"/>
      <c r="AT95" s="80"/>
      <c r="AU95" s="80"/>
      <c r="AV95" s="80"/>
      <c r="AW95" s="80"/>
      <c r="AX95" s="12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12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12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8"/>
    </row>
    <row r="96" spans="1:122" x14ac:dyDescent="0.25">
      <c r="A96" s="119"/>
      <c r="B96" s="47"/>
      <c r="C96" s="88"/>
      <c r="D96" s="120"/>
      <c r="E96" s="80"/>
      <c r="F96" s="120"/>
      <c r="G96" s="120"/>
      <c r="H96" s="120"/>
      <c r="I96" s="120"/>
      <c r="J96" s="120"/>
      <c r="K96" s="120"/>
      <c r="L96" s="120"/>
      <c r="M96" s="120"/>
      <c r="N96" s="120"/>
      <c r="O96" s="80"/>
      <c r="P96" s="80"/>
      <c r="Q96" s="80"/>
      <c r="R96" s="120"/>
      <c r="S96" s="80"/>
      <c r="T96" s="120"/>
      <c r="U96" s="80"/>
      <c r="V96" s="80"/>
      <c r="W96" s="120"/>
      <c r="X96" s="120"/>
      <c r="Y96" s="80"/>
      <c r="Z96" s="80"/>
      <c r="AA96" s="120"/>
      <c r="AB96" s="80"/>
      <c r="AC96" s="120"/>
      <c r="AD96" s="80"/>
      <c r="AE96" s="80"/>
      <c r="AF96" s="8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80"/>
      <c r="AR96" s="80"/>
      <c r="AS96" s="80"/>
      <c r="AT96" s="80"/>
      <c r="AU96" s="80"/>
      <c r="AV96" s="80"/>
      <c r="AW96" s="80"/>
      <c r="AX96" s="12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12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12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8"/>
    </row>
    <row r="97" spans="1:122" x14ac:dyDescent="0.25">
      <c r="A97" s="119"/>
      <c r="B97" s="47"/>
      <c r="C97" s="88"/>
      <c r="D97" s="120"/>
      <c r="E97" s="80"/>
      <c r="F97" s="120"/>
      <c r="G97" s="120"/>
      <c r="H97" s="120"/>
      <c r="I97" s="120"/>
      <c r="J97" s="120"/>
      <c r="K97" s="120"/>
      <c r="L97" s="120"/>
      <c r="M97" s="120"/>
      <c r="N97" s="120"/>
      <c r="O97" s="80"/>
      <c r="P97" s="80"/>
      <c r="Q97" s="80"/>
      <c r="R97" s="120"/>
      <c r="S97" s="80"/>
      <c r="T97" s="120"/>
      <c r="U97" s="80"/>
      <c r="V97" s="80"/>
      <c r="W97" s="120"/>
      <c r="X97" s="120"/>
      <c r="Y97" s="80"/>
      <c r="Z97" s="80"/>
      <c r="AA97" s="120"/>
      <c r="AB97" s="80"/>
      <c r="AC97" s="120"/>
      <c r="AD97" s="80"/>
      <c r="AE97" s="80"/>
      <c r="AF97" s="8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80"/>
      <c r="AR97" s="80"/>
      <c r="AS97" s="80"/>
      <c r="AT97" s="80"/>
      <c r="AU97" s="80"/>
      <c r="AV97" s="80"/>
      <c r="AW97" s="80"/>
      <c r="AX97" s="12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12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12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8"/>
    </row>
    <row r="98" spans="1:122" x14ac:dyDescent="0.25">
      <c r="A98" s="119"/>
      <c r="B98" s="47"/>
      <c r="C98" s="88"/>
      <c r="D98" s="120"/>
      <c r="E98" s="80"/>
      <c r="F98" s="120"/>
      <c r="G98" s="120"/>
      <c r="H98" s="120"/>
      <c r="I98" s="120"/>
      <c r="J98" s="120"/>
      <c r="K98" s="120"/>
      <c r="L98" s="120"/>
      <c r="M98" s="120"/>
      <c r="N98" s="120"/>
      <c r="O98" s="80"/>
      <c r="P98" s="80"/>
      <c r="Q98" s="80"/>
      <c r="R98" s="120"/>
      <c r="S98" s="80"/>
      <c r="T98" s="120"/>
      <c r="U98" s="80"/>
      <c r="V98" s="80"/>
      <c r="W98" s="120"/>
      <c r="X98" s="120"/>
      <c r="Y98" s="80"/>
      <c r="Z98" s="80"/>
      <c r="AA98" s="120"/>
      <c r="AB98" s="80"/>
      <c r="AC98" s="120"/>
      <c r="AD98" s="80"/>
      <c r="AE98" s="80"/>
      <c r="AF98" s="8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80"/>
      <c r="AR98" s="80"/>
      <c r="AS98" s="80"/>
      <c r="AT98" s="80"/>
      <c r="AU98" s="80"/>
      <c r="AV98" s="80"/>
      <c r="AW98" s="80"/>
      <c r="AX98" s="12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12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12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8"/>
    </row>
    <row r="99" spans="1:122" x14ac:dyDescent="0.25">
      <c r="A99" s="119"/>
      <c r="B99" s="48"/>
      <c r="C99" s="88"/>
      <c r="D99" s="120"/>
      <c r="E99" s="80"/>
      <c r="F99" s="120"/>
      <c r="G99" s="120"/>
      <c r="H99" s="120"/>
      <c r="I99" s="120"/>
      <c r="J99" s="120"/>
      <c r="K99" s="120"/>
      <c r="L99" s="120"/>
      <c r="M99" s="120"/>
      <c r="N99" s="120"/>
      <c r="O99" s="80"/>
      <c r="P99" s="80"/>
      <c r="Q99" s="80"/>
      <c r="R99" s="120"/>
      <c r="S99" s="80"/>
      <c r="T99" s="120"/>
      <c r="U99" s="80"/>
      <c r="V99" s="80"/>
      <c r="W99" s="120"/>
      <c r="X99" s="120"/>
      <c r="Y99" s="80"/>
      <c r="Z99" s="80"/>
      <c r="AA99" s="120"/>
      <c r="AB99" s="80"/>
      <c r="AC99" s="120"/>
      <c r="AD99" s="80"/>
      <c r="AE99" s="80"/>
      <c r="AF99" s="8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80"/>
      <c r="AR99" s="80"/>
      <c r="AS99" s="80"/>
      <c r="AT99" s="80"/>
      <c r="AU99" s="80"/>
      <c r="AV99" s="80"/>
      <c r="AW99" s="80"/>
      <c r="AX99" s="12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12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12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8"/>
    </row>
    <row r="100" spans="1:122" x14ac:dyDescent="0.25">
      <c r="A100" s="119"/>
      <c r="B100" s="47"/>
      <c r="C100" s="88"/>
      <c r="D100" s="120"/>
      <c r="E100" s="80"/>
      <c r="F100" s="120"/>
      <c r="G100" s="120"/>
      <c r="H100" s="120"/>
      <c r="I100" s="120"/>
      <c r="J100" s="120"/>
      <c r="K100" s="120"/>
      <c r="L100" s="120"/>
      <c r="M100" s="120"/>
      <c r="N100" s="120"/>
      <c r="O100" s="80"/>
      <c r="P100" s="80"/>
      <c r="Q100" s="80"/>
      <c r="R100" s="120"/>
      <c r="S100" s="80"/>
      <c r="T100" s="120"/>
      <c r="U100" s="80"/>
      <c r="V100" s="80"/>
      <c r="W100" s="120"/>
      <c r="X100" s="120"/>
      <c r="Y100" s="80"/>
      <c r="Z100" s="80"/>
      <c r="AA100" s="120"/>
      <c r="AB100" s="80"/>
      <c r="AC100" s="120"/>
      <c r="AD100" s="80"/>
      <c r="AE100" s="80"/>
      <c r="AF100" s="8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80"/>
      <c r="AR100" s="80"/>
      <c r="AS100" s="80"/>
      <c r="AT100" s="80"/>
      <c r="AU100" s="80"/>
      <c r="AV100" s="80"/>
      <c r="AW100" s="80"/>
      <c r="AX100" s="12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12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12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8"/>
    </row>
    <row r="101" spans="1:122" x14ac:dyDescent="0.25">
      <c r="A101" s="119"/>
      <c r="B101" s="47"/>
      <c r="C101" s="88"/>
      <c r="D101" s="120"/>
      <c r="E101" s="80"/>
      <c r="F101" s="120"/>
      <c r="G101" s="120"/>
      <c r="H101" s="120"/>
      <c r="I101" s="120"/>
      <c r="J101" s="120"/>
      <c r="K101" s="120"/>
      <c r="L101" s="120"/>
      <c r="M101" s="120"/>
      <c r="N101" s="120"/>
      <c r="O101" s="80"/>
      <c r="P101" s="80"/>
      <c r="Q101" s="80"/>
      <c r="R101" s="120"/>
      <c r="S101" s="80"/>
      <c r="T101" s="120"/>
      <c r="U101" s="80"/>
      <c r="V101" s="80"/>
      <c r="W101" s="120"/>
      <c r="X101" s="120"/>
      <c r="Y101" s="80"/>
      <c r="Z101" s="80"/>
      <c r="AA101" s="120"/>
      <c r="AB101" s="80"/>
      <c r="AC101" s="120"/>
      <c r="AD101" s="80"/>
      <c r="AE101" s="80"/>
      <c r="AF101" s="8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80"/>
      <c r="AR101" s="80"/>
      <c r="AS101" s="80"/>
      <c r="AT101" s="80"/>
      <c r="AU101" s="80"/>
      <c r="AV101" s="80"/>
      <c r="AW101" s="80"/>
      <c r="AX101" s="12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12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12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8"/>
    </row>
    <row r="102" spans="1:122" x14ac:dyDescent="0.25">
      <c r="A102" s="119"/>
      <c r="B102" s="47"/>
      <c r="C102" s="88"/>
      <c r="D102" s="120"/>
      <c r="E102" s="80"/>
      <c r="F102" s="120"/>
      <c r="G102" s="120"/>
      <c r="H102" s="120"/>
      <c r="I102" s="120"/>
      <c r="J102" s="120"/>
      <c r="K102" s="120"/>
      <c r="L102" s="120"/>
      <c r="M102" s="120"/>
      <c r="N102" s="120"/>
      <c r="O102" s="80"/>
      <c r="P102" s="80"/>
      <c r="Q102" s="80"/>
      <c r="R102" s="120"/>
      <c r="S102" s="80"/>
      <c r="T102" s="120"/>
      <c r="U102" s="80"/>
      <c r="V102" s="80"/>
      <c r="W102" s="120"/>
      <c r="X102" s="120"/>
      <c r="Y102" s="80"/>
      <c r="Z102" s="80"/>
      <c r="AA102" s="120"/>
      <c r="AB102" s="80"/>
      <c r="AC102" s="120"/>
      <c r="AD102" s="80"/>
      <c r="AE102" s="80"/>
      <c r="AF102" s="8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80"/>
      <c r="AR102" s="80"/>
      <c r="AS102" s="80"/>
      <c r="AT102" s="80"/>
      <c r="AU102" s="80"/>
      <c r="AV102" s="80"/>
      <c r="AW102" s="80"/>
      <c r="AX102" s="12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12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12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8"/>
    </row>
    <row r="103" spans="1:122" x14ac:dyDescent="0.25">
      <c r="A103" s="119"/>
      <c r="B103" s="47"/>
      <c r="C103" s="88"/>
      <c r="D103" s="120"/>
      <c r="E103" s="80"/>
      <c r="F103" s="120"/>
      <c r="G103" s="120"/>
      <c r="H103" s="120"/>
      <c r="I103" s="120"/>
      <c r="J103" s="120"/>
      <c r="K103" s="120"/>
      <c r="L103" s="120"/>
      <c r="M103" s="120"/>
      <c r="N103" s="120"/>
      <c r="O103" s="80"/>
      <c r="P103" s="80"/>
      <c r="Q103" s="80"/>
      <c r="R103" s="120"/>
      <c r="S103" s="80"/>
      <c r="T103" s="120"/>
      <c r="U103" s="80"/>
      <c r="V103" s="80"/>
      <c r="W103" s="120"/>
      <c r="X103" s="120"/>
      <c r="Y103" s="80"/>
      <c r="Z103" s="80"/>
      <c r="AA103" s="120"/>
      <c r="AB103" s="8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80"/>
      <c r="AR103" s="80"/>
      <c r="AS103" s="80"/>
      <c r="AT103" s="80"/>
      <c r="AU103" s="80"/>
      <c r="AV103" s="80"/>
      <c r="AW103" s="80"/>
      <c r="AX103" s="120"/>
      <c r="AY103" s="80"/>
      <c r="AZ103" s="80"/>
      <c r="BA103" s="80"/>
      <c r="BB103" s="80"/>
      <c r="BC103" s="80"/>
      <c r="BD103" s="80"/>
      <c r="BE103" s="80"/>
      <c r="BF103" s="8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80"/>
      <c r="BR103" s="80"/>
      <c r="BS103" s="80"/>
      <c r="BT103" s="80"/>
      <c r="BU103" s="80"/>
      <c r="BV103" s="80"/>
      <c r="BW103" s="80"/>
      <c r="BX103" s="8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80"/>
      <c r="CJ103" s="80"/>
      <c r="CK103" s="80"/>
      <c r="CL103" s="80"/>
      <c r="CM103" s="80"/>
      <c r="CN103" s="80"/>
      <c r="CO103" s="80"/>
      <c r="CP103" s="8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8"/>
    </row>
    <row r="104" spans="1:122" x14ac:dyDescent="0.25">
      <c r="A104" s="119"/>
      <c r="B104" s="47"/>
      <c r="C104" s="88"/>
      <c r="D104" s="120"/>
      <c r="E104" s="80"/>
      <c r="F104" s="120"/>
      <c r="G104" s="120"/>
      <c r="H104" s="120"/>
      <c r="I104" s="120"/>
      <c r="J104" s="120"/>
      <c r="K104" s="120"/>
      <c r="L104" s="120"/>
      <c r="M104" s="120"/>
      <c r="N104" s="120"/>
      <c r="O104" s="80"/>
      <c r="P104" s="80"/>
      <c r="Q104" s="80"/>
      <c r="R104" s="120"/>
      <c r="S104" s="80"/>
      <c r="T104" s="120"/>
      <c r="U104" s="80"/>
      <c r="V104" s="80"/>
      <c r="W104" s="120"/>
      <c r="X104" s="120"/>
      <c r="Y104" s="80"/>
      <c r="Z104" s="80"/>
      <c r="AA104" s="120"/>
      <c r="AB104" s="8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80"/>
      <c r="AR104" s="80"/>
      <c r="AS104" s="80"/>
      <c r="AT104" s="80"/>
      <c r="AU104" s="80"/>
      <c r="AV104" s="80"/>
      <c r="AW104" s="80"/>
      <c r="AX104" s="120"/>
      <c r="AY104" s="80"/>
      <c r="AZ104" s="80"/>
      <c r="BA104" s="80"/>
      <c r="BB104" s="80"/>
      <c r="BC104" s="80"/>
      <c r="BD104" s="80"/>
      <c r="BE104" s="80"/>
      <c r="BF104" s="8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80"/>
      <c r="BR104" s="80"/>
      <c r="BS104" s="80"/>
      <c r="BT104" s="80"/>
      <c r="BU104" s="80"/>
      <c r="BV104" s="80"/>
      <c r="BW104" s="80"/>
      <c r="BX104" s="8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80"/>
      <c r="CJ104" s="80"/>
      <c r="CK104" s="80"/>
      <c r="CL104" s="80"/>
      <c r="CM104" s="80"/>
      <c r="CN104" s="80"/>
      <c r="CO104" s="80"/>
      <c r="CP104" s="8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8"/>
    </row>
    <row r="105" spans="1:122" x14ac:dyDescent="0.25">
      <c r="A105" s="119"/>
      <c r="B105" s="47"/>
      <c r="C105" s="88"/>
      <c r="D105" s="120"/>
      <c r="E105" s="80"/>
      <c r="F105" s="120"/>
      <c r="G105" s="120"/>
      <c r="H105" s="120"/>
      <c r="I105" s="120"/>
      <c r="J105" s="120"/>
      <c r="K105" s="120"/>
      <c r="L105" s="120"/>
      <c r="M105" s="120"/>
      <c r="N105" s="120"/>
      <c r="O105" s="80"/>
      <c r="P105" s="80"/>
      <c r="Q105" s="80"/>
      <c r="R105" s="120"/>
      <c r="S105" s="80"/>
      <c r="T105" s="120"/>
      <c r="U105" s="80"/>
      <c r="V105" s="80"/>
      <c r="W105" s="120"/>
      <c r="X105" s="120"/>
      <c r="Y105" s="80"/>
      <c r="Z105" s="80"/>
      <c r="AA105" s="120"/>
      <c r="AB105" s="8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80"/>
      <c r="AR105" s="80"/>
      <c r="AS105" s="80"/>
      <c r="AT105" s="80"/>
      <c r="AU105" s="80"/>
      <c r="AV105" s="80"/>
      <c r="AW105" s="80"/>
      <c r="AX105" s="120"/>
      <c r="AY105" s="80"/>
      <c r="AZ105" s="80"/>
      <c r="BA105" s="80"/>
      <c r="BB105" s="80"/>
      <c r="BC105" s="80"/>
      <c r="BD105" s="80"/>
      <c r="BE105" s="80"/>
      <c r="BF105" s="8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80"/>
      <c r="BR105" s="80"/>
      <c r="BS105" s="80"/>
      <c r="BT105" s="80"/>
      <c r="BU105" s="80"/>
      <c r="BV105" s="80"/>
      <c r="BW105" s="80"/>
      <c r="BX105" s="8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80"/>
      <c r="CJ105" s="80"/>
      <c r="CK105" s="80"/>
      <c r="CL105" s="80"/>
      <c r="CM105" s="80"/>
      <c r="CN105" s="80"/>
      <c r="CO105" s="80"/>
      <c r="CP105" s="8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8"/>
    </row>
    <row r="106" spans="1:122" x14ac:dyDescent="0.25">
      <c r="A106" s="119"/>
      <c r="B106" s="49"/>
      <c r="C106" s="88"/>
      <c r="D106" s="120"/>
      <c r="E106" s="80"/>
      <c r="F106" s="120"/>
      <c r="G106" s="120"/>
      <c r="H106" s="120"/>
      <c r="I106" s="120"/>
      <c r="J106" s="120"/>
      <c r="K106" s="120"/>
      <c r="L106" s="120"/>
      <c r="M106" s="120"/>
      <c r="N106" s="120"/>
      <c r="O106" s="80"/>
      <c r="P106" s="80"/>
      <c r="Q106" s="80"/>
      <c r="R106" s="120"/>
      <c r="S106" s="80"/>
      <c r="T106" s="120"/>
      <c r="U106" s="80"/>
      <c r="V106" s="80"/>
      <c r="W106" s="120"/>
      <c r="X106" s="120"/>
      <c r="Y106" s="80"/>
      <c r="Z106" s="80"/>
      <c r="AA106" s="120"/>
      <c r="AB106" s="8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80"/>
      <c r="AR106" s="80"/>
      <c r="AS106" s="80"/>
      <c r="AT106" s="80"/>
      <c r="AU106" s="80"/>
      <c r="AV106" s="80"/>
      <c r="AW106" s="80"/>
      <c r="AX106" s="120"/>
      <c r="AY106" s="80"/>
      <c r="AZ106" s="80"/>
      <c r="BA106" s="80"/>
      <c r="BB106" s="80"/>
      <c r="BC106" s="80"/>
      <c r="BD106" s="80"/>
      <c r="BE106" s="80"/>
      <c r="BF106" s="8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80"/>
      <c r="BR106" s="80"/>
      <c r="BS106" s="80"/>
      <c r="BT106" s="80"/>
      <c r="BU106" s="80"/>
      <c r="BV106" s="80"/>
      <c r="BW106" s="80"/>
      <c r="BX106" s="8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80"/>
      <c r="CJ106" s="80"/>
      <c r="CK106" s="80"/>
      <c r="CL106" s="80"/>
      <c r="CM106" s="80"/>
      <c r="CN106" s="80"/>
      <c r="CO106" s="80"/>
      <c r="CP106" s="8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8"/>
    </row>
    <row r="107" spans="1:122" x14ac:dyDescent="0.25">
      <c r="A107" s="119"/>
      <c r="B107" s="47"/>
      <c r="C107" s="88"/>
      <c r="D107" s="120"/>
      <c r="E107" s="80"/>
      <c r="F107" s="120"/>
      <c r="G107" s="120"/>
      <c r="H107" s="120"/>
      <c r="I107" s="120"/>
      <c r="J107" s="120"/>
      <c r="K107" s="120"/>
      <c r="L107" s="120"/>
      <c r="M107" s="120"/>
      <c r="N107" s="120"/>
      <c r="O107" s="80"/>
      <c r="P107" s="80"/>
      <c r="Q107" s="80"/>
      <c r="R107" s="120"/>
      <c r="S107" s="80"/>
      <c r="T107" s="120"/>
      <c r="U107" s="80"/>
      <c r="V107" s="80"/>
      <c r="W107" s="120"/>
      <c r="X107" s="120"/>
      <c r="Y107" s="80"/>
      <c r="Z107" s="80"/>
      <c r="AA107" s="120"/>
      <c r="AB107" s="80"/>
      <c r="AC107" s="120"/>
      <c r="AD107" s="80"/>
      <c r="AE107" s="80"/>
      <c r="AF107" s="8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80"/>
      <c r="AR107" s="80"/>
      <c r="AS107" s="80"/>
      <c r="AT107" s="80"/>
      <c r="AU107" s="80"/>
      <c r="AV107" s="80"/>
      <c r="AW107" s="80"/>
      <c r="AX107" s="12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12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12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8"/>
    </row>
    <row r="108" spans="1:122" x14ac:dyDescent="0.25">
      <c r="A108" s="119"/>
      <c r="B108" s="47"/>
      <c r="C108" s="88"/>
      <c r="D108" s="120"/>
      <c r="E108" s="80"/>
      <c r="F108" s="120"/>
      <c r="G108" s="120"/>
      <c r="H108" s="120"/>
      <c r="I108" s="120"/>
      <c r="J108" s="120"/>
      <c r="K108" s="120"/>
      <c r="L108" s="120"/>
      <c r="M108" s="120"/>
      <c r="N108" s="120"/>
      <c r="O108" s="80"/>
      <c r="P108" s="80"/>
      <c r="Q108" s="80"/>
      <c r="R108" s="120"/>
      <c r="S108" s="80"/>
      <c r="T108" s="120"/>
      <c r="U108" s="80"/>
      <c r="V108" s="80"/>
      <c r="W108" s="120"/>
      <c r="X108" s="120"/>
      <c r="Y108" s="80"/>
      <c r="Z108" s="80"/>
      <c r="AA108" s="120"/>
      <c r="AB108" s="80"/>
      <c r="AC108" s="120"/>
      <c r="AD108" s="80"/>
      <c r="AE108" s="80"/>
      <c r="AF108" s="8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80"/>
      <c r="AR108" s="80"/>
      <c r="AS108" s="80"/>
      <c r="AT108" s="80"/>
      <c r="AU108" s="80"/>
      <c r="AV108" s="80"/>
      <c r="AW108" s="80"/>
      <c r="AX108" s="12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12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12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8"/>
    </row>
    <row r="109" spans="1:122" x14ac:dyDescent="0.25">
      <c r="A109" s="119"/>
      <c r="B109" s="47"/>
      <c r="C109" s="88"/>
      <c r="D109" s="120"/>
      <c r="E109" s="80"/>
      <c r="F109" s="120"/>
      <c r="G109" s="120"/>
      <c r="H109" s="120"/>
      <c r="I109" s="120"/>
      <c r="J109" s="120"/>
      <c r="K109" s="120"/>
      <c r="L109" s="120"/>
      <c r="M109" s="120"/>
      <c r="N109" s="120"/>
      <c r="O109" s="80"/>
      <c r="P109" s="80"/>
      <c r="Q109" s="80"/>
      <c r="R109" s="120"/>
      <c r="S109" s="80"/>
      <c r="T109" s="120"/>
      <c r="U109" s="80"/>
      <c r="V109" s="80"/>
      <c r="W109" s="120"/>
      <c r="X109" s="120"/>
      <c r="Y109" s="80"/>
      <c r="Z109" s="80"/>
      <c r="AA109" s="120"/>
      <c r="AB109" s="80"/>
      <c r="AC109" s="120"/>
      <c r="AD109" s="80"/>
      <c r="AE109" s="80"/>
      <c r="AF109" s="8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80"/>
      <c r="AR109" s="80"/>
      <c r="AS109" s="80"/>
      <c r="AT109" s="80"/>
      <c r="AU109" s="80"/>
      <c r="AV109" s="80"/>
      <c r="AW109" s="80"/>
      <c r="AX109" s="12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12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12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8"/>
    </row>
    <row r="110" spans="1:122" x14ac:dyDescent="0.25">
      <c r="A110" s="119"/>
      <c r="B110" s="47"/>
      <c r="C110" s="88"/>
      <c r="D110" s="120"/>
      <c r="E110" s="80"/>
      <c r="F110" s="120"/>
      <c r="G110" s="120"/>
      <c r="H110" s="120"/>
      <c r="I110" s="120"/>
      <c r="J110" s="120"/>
      <c r="K110" s="120"/>
      <c r="L110" s="120"/>
      <c r="M110" s="120"/>
      <c r="N110" s="120"/>
      <c r="O110" s="80"/>
      <c r="P110" s="80"/>
      <c r="Q110" s="80"/>
      <c r="R110" s="120"/>
      <c r="S110" s="80"/>
      <c r="T110" s="120"/>
      <c r="U110" s="80"/>
      <c r="V110" s="80"/>
      <c r="W110" s="120"/>
      <c r="X110" s="120"/>
      <c r="Y110" s="80"/>
      <c r="Z110" s="80"/>
      <c r="AA110" s="120"/>
      <c r="AB110" s="80"/>
      <c r="AC110" s="120"/>
      <c r="AD110" s="80"/>
      <c r="AE110" s="80"/>
      <c r="AF110" s="8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80"/>
      <c r="AR110" s="80"/>
      <c r="AS110" s="80"/>
      <c r="AT110" s="80"/>
      <c r="AU110" s="80"/>
      <c r="AV110" s="80"/>
      <c r="AW110" s="80"/>
      <c r="AX110" s="12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12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12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8"/>
    </row>
    <row r="111" spans="1:122" x14ac:dyDescent="0.25">
      <c r="A111" s="119"/>
      <c r="B111" s="47"/>
      <c r="C111" s="88"/>
      <c r="D111" s="120"/>
      <c r="E111" s="80"/>
      <c r="F111" s="120"/>
      <c r="G111" s="120"/>
      <c r="H111" s="120"/>
      <c r="I111" s="120"/>
      <c r="J111" s="120"/>
      <c r="K111" s="120"/>
      <c r="L111" s="120"/>
      <c r="M111" s="120"/>
      <c r="N111" s="120"/>
      <c r="O111" s="80"/>
      <c r="P111" s="80"/>
      <c r="Q111" s="80"/>
      <c r="R111" s="120"/>
      <c r="S111" s="80"/>
      <c r="T111" s="120"/>
      <c r="U111" s="80"/>
      <c r="V111" s="80"/>
      <c r="W111" s="120"/>
      <c r="X111" s="120"/>
      <c r="Y111" s="80"/>
      <c r="Z111" s="80"/>
      <c r="AA111" s="120"/>
      <c r="AB111" s="80"/>
      <c r="AC111" s="120"/>
      <c r="AD111" s="80"/>
      <c r="AE111" s="80"/>
      <c r="AF111" s="8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80"/>
      <c r="AR111" s="80"/>
      <c r="AS111" s="80"/>
      <c r="AT111" s="80"/>
      <c r="AU111" s="80"/>
      <c r="AV111" s="80"/>
      <c r="AW111" s="80"/>
      <c r="AX111" s="12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12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12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8"/>
    </row>
    <row r="112" spans="1:122" x14ac:dyDescent="0.25">
      <c r="A112" s="119"/>
      <c r="B112" s="47"/>
      <c r="C112" s="88"/>
      <c r="D112" s="120"/>
      <c r="E112" s="80"/>
      <c r="F112" s="120"/>
      <c r="G112" s="120"/>
      <c r="H112" s="120"/>
      <c r="I112" s="120"/>
      <c r="J112" s="120"/>
      <c r="K112" s="120"/>
      <c r="L112" s="120"/>
      <c r="M112" s="120"/>
      <c r="N112" s="120"/>
      <c r="O112" s="80"/>
      <c r="P112" s="80"/>
      <c r="Q112" s="80"/>
      <c r="R112" s="120"/>
      <c r="S112" s="80"/>
      <c r="T112" s="120"/>
      <c r="U112" s="80"/>
      <c r="V112" s="80"/>
      <c r="W112" s="120"/>
      <c r="X112" s="120"/>
      <c r="Y112" s="80"/>
      <c r="Z112" s="80"/>
      <c r="AA112" s="120"/>
      <c r="AB112" s="80"/>
      <c r="AC112" s="120"/>
      <c r="AD112" s="80"/>
      <c r="AE112" s="80"/>
      <c r="AF112" s="8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80"/>
      <c r="AR112" s="80"/>
      <c r="AS112" s="80"/>
      <c r="AT112" s="80"/>
      <c r="AU112" s="80"/>
      <c r="AV112" s="80"/>
      <c r="AW112" s="80"/>
      <c r="AX112" s="12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12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12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8"/>
    </row>
    <row r="113" spans="1:122" x14ac:dyDescent="0.25">
      <c r="A113" s="119"/>
      <c r="B113" s="47"/>
      <c r="C113" s="88"/>
      <c r="D113" s="120"/>
      <c r="E113" s="80"/>
      <c r="F113" s="120"/>
      <c r="G113" s="120"/>
      <c r="H113" s="120"/>
      <c r="I113" s="120"/>
      <c r="J113" s="120"/>
      <c r="K113" s="120"/>
      <c r="L113" s="120"/>
      <c r="M113" s="120"/>
      <c r="N113" s="120"/>
      <c r="O113" s="80"/>
      <c r="P113" s="80"/>
      <c r="Q113" s="80"/>
      <c r="R113" s="120"/>
      <c r="S113" s="80"/>
      <c r="T113" s="120"/>
      <c r="U113" s="80"/>
      <c r="V113" s="80"/>
      <c r="W113" s="120"/>
      <c r="X113" s="120"/>
      <c r="Y113" s="80"/>
      <c r="Z113" s="80"/>
      <c r="AA113" s="120"/>
      <c r="AB113" s="80"/>
      <c r="AC113" s="120"/>
      <c r="AD113" s="80"/>
      <c r="AE113" s="80"/>
      <c r="AF113" s="8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80"/>
      <c r="AR113" s="80"/>
      <c r="AS113" s="80"/>
      <c r="AT113" s="80"/>
      <c r="AU113" s="80"/>
      <c r="AV113" s="80"/>
      <c r="AW113" s="80"/>
      <c r="AX113" s="12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12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12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8"/>
    </row>
    <row r="114" spans="1:122" x14ac:dyDescent="0.25">
      <c r="A114" s="119"/>
      <c r="B114" s="47"/>
      <c r="C114" s="88"/>
      <c r="D114" s="120"/>
      <c r="E114" s="80"/>
      <c r="F114" s="120"/>
      <c r="G114" s="120"/>
      <c r="H114" s="120"/>
      <c r="I114" s="120"/>
      <c r="J114" s="120"/>
      <c r="K114" s="120"/>
      <c r="L114" s="120"/>
      <c r="M114" s="120"/>
      <c r="N114" s="120"/>
      <c r="O114" s="80"/>
      <c r="P114" s="80"/>
      <c r="Q114" s="80"/>
      <c r="R114" s="120"/>
      <c r="S114" s="80"/>
      <c r="T114" s="120"/>
      <c r="U114" s="80"/>
      <c r="V114" s="80"/>
      <c r="W114" s="120"/>
      <c r="X114" s="120"/>
      <c r="Y114" s="80"/>
      <c r="Z114" s="80"/>
      <c r="AA114" s="120"/>
      <c r="AB114" s="80"/>
      <c r="AC114" s="120"/>
      <c r="AD114" s="80"/>
      <c r="AE114" s="80"/>
      <c r="AF114" s="8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80"/>
      <c r="AR114" s="80"/>
      <c r="AS114" s="80"/>
      <c r="AT114" s="80"/>
      <c r="AU114" s="80"/>
      <c r="AV114" s="80"/>
      <c r="AW114" s="80"/>
      <c r="AX114" s="12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12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12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8"/>
    </row>
    <row r="115" spans="1:122" x14ac:dyDescent="0.25">
      <c r="A115" s="119"/>
      <c r="B115" s="47"/>
      <c r="C115" s="88"/>
      <c r="D115" s="120"/>
      <c r="E115" s="80"/>
      <c r="F115" s="120"/>
      <c r="G115" s="120"/>
      <c r="H115" s="120"/>
      <c r="I115" s="120"/>
      <c r="J115" s="120"/>
      <c r="K115" s="120"/>
      <c r="L115" s="120"/>
      <c r="M115" s="120"/>
      <c r="N115" s="120"/>
      <c r="O115" s="80"/>
      <c r="P115" s="80"/>
      <c r="Q115" s="80"/>
      <c r="R115" s="120"/>
      <c r="S115" s="80"/>
      <c r="T115" s="120"/>
      <c r="U115" s="80"/>
      <c r="V115" s="80"/>
      <c r="W115" s="120"/>
      <c r="X115" s="120"/>
      <c r="Y115" s="80"/>
      <c r="Z115" s="80"/>
      <c r="AA115" s="120"/>
      <c r="AB115" s="80"/>
      <c r="AC115" s="120"/>
      <c r="AD115" s="80"/>
      <c r="AE115" s="80"/>
      <c r="AF115" s="8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80"/>
      <c r="AR115" s="80"/>
      <c r="AS115" s="80"/>
      <c r="AT115" s="80"/>
      <c r="AU115" s="80"/>
      <c r="AV115" s="80"/>
      <c r="AW115" s="80"/>
      <c r="AX115" s="12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12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12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8"/>
    </row>
    <row r="116" spans="1:122" x14ac:dyDescent="0.25">
      <c r="A116" s="119"/>
      <c r="B116" s="47"/>
      <c r="C116" s="88"/>
      <c r="D116" s="120"/>
      <c r="E116" s="80"/>
      <c r="F116" s="120"/>
      <c r="G116" s="120"/>
      <c r="H116" s="120"/>
      <c r="I116" s="120"/>
      <c r="J116" s="120"/>
      <c r="K116" s="120"/>
      <c r="L116" s="120"/>
      <c r="M116" s="120"/>
      <c r="N116" s="120"/>
      <c r="O116" s="80"/>
      <c r="P116" s="80"/>
      <c r="Q116" s="80"/>
      <c r="R116" s="120"/>
      <c r="S116" s="80"/>
      <c r="T116" s="120"/>
      <c r="U116" s="80"/>
      <c r="V116" s="80"/>
      <c r="W116" s="120"/>
      <c r="X116" s="120"/>
      <c r="Y116" s="80"/>
      <c r="Z116" s="80"/>
      <c r="AA116" s="120"/>
      <c r="AB116" s="80"/>
      <c r="AC116" s="120"/>
      <c r="AD116" s="80"/>
      <c r="AE116" s="80"/>
      <c r="AF116" s="8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80"/>
      <c r="AR116" s="80"/>
      <c r="AS116" s="80"/>
      <c r="AT116" s="80"/>
      <c r="AU116" s="80"/>
      <c r="AV116" s="80"/>
      <c r="AW116" s="80"/>
      <c r="AX116" s="12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12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12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8"/>
    </row>
    <row r="117" spans="1:122" x14ac:dyDescent="0.25">
      <c r="A117" s="119"/>
      <c r="B117" s="47"/>
      <c r="C117" s="88"/>
      <c r="D117" s="120"/>
      <c r="E117" s="80"/>
      <c r="F117" s="120"/>
      <c r="G117" s="120"/>
      <c r="H117" s="120"/>
      <c r="I117" s="120"/>
      <c r="J117" s="120"/>
      <c r="K117" s="120"/>
      <c r="L117" s="120"/>
      <c r="M117" s="120"/>
      <c r="N117" s="120"/>
      <c r="O117" s="80"/>
      <c r="P117" s="80"/>
      <c r="Q117" s="80"/>
      <c r="R117" s="120"/>
      <c r="S117" s="80"/>
      <c r="T117" s="120"/>
      <c r="U117" s="80"/>
      <c r="V117" s="80"/>
      <c r="W117" s="120"/>
      <c r="X117" s="120"/>
      <c r="Y117" s="80"/>
      <c r="Z117" s="80"/>
      <c r="AA117" s="120"/>
      <c r="AB117" s="80"/>
      <c r="AC117" s="120"/>
      <c r="AD117" s="80"/>
      <c r="AE117" s="80"/>
      <c r="AF117" s="8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80"/>
      <c r="AR117" s="80"/>
      <c r="AS117" s="80"/>
      <c r="AT117" s="80"/>
      <c r="AU117" s="80"/>
      <c r="AV117" s="80"/>
      <c r="AW117" s="80"/>
      <c r="AX117" s="12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12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12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8"/>
    </row>
    <row r="118" spans="1:122" x14ac:dyDescent="0.25">
      <c r="A118" s="119"/>
      <c r="B118" s="47"/>
      <c r="C118" s="88"/>
      <c r="D118" s="120"/>
      <c r="E118" s="80"/>
      <c r="F118" s="120"/>
      <c r="G118" s="120"/>
      <c r="H118" s="120"/>
      <c r="I118" s="120"/>
      <c r="J118" s="120"/>
      <c r="K118" s="120"/>
      <c r="L118" s="120"/>
      <c r="M118" s="120"/>
      <c r="N118" s="120"/>
      <c r="O118" s="80"/>
      <c r="P118" s="80"/>
      <c r="Q118" s="80"/>
      <c r="R118" s="120"/>
      <c r="S118" s="80"/>
      <c r="T118" s="120"/>
      <c r="U118" s="80"/>
      <c r="V118" s="80"/>
      <c r="W118" s="120"/>
      <c r="X118" s="120"/>
      <c r="Y118" s="80"/>
      <c r="Z118" s="80"/>
      <c r="AA118" s="120"/>
      <c r="AB118" s="80"/>
      <c r="AC118" s="120"/>
      <c r="AD118" s="80"/>
      <c r="AE118" s="80"/>
      <c r="AF118" s="8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80"/>
      <c r="AR118" s="80"/>
      <c r="AS118" s="80"/>
      <c r="AT118" s="80"/>
      <c r="AU118" s="80"/>
      <c r="AV118" s="80"/>
      <c r="AW118" s="80"/>
      <c r="AX118" s="12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12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12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8"/>
    </row>
    <row r="119" spans="1:122" x14ac:dyDescent="0.25">
      <c r="A119" s="119"/>
      <c r="B119" s="47"/>
      <c r="C119" s="88"/>
      <c r="D119" s="120"/>
      <c r="E119" s="80"/>
      <c r="F119" s="120"/>
      <c r="G119" s="120"/>
      <c r="H119" s="120"/>
      <c r="I119" s="120"/>
      <c r="J119" s="120"/>
      <c r="K119" s="120"/>
      <c r="L119" s="120"/>
      <c r="M119" s="120"/>
      <c r="N119" s="120"/>
      <c r="O119" s="80"/>
      <c r="P119" s="80"/>
      <c r="Q119" s="80"/>
      <c r="R119" s="120"/>
      <c r="S119" s="80"/>
      <c r="T119" s="120"/>
      <c r="U119" s="80"/>
      <c r="V119" s="80"/>
      <c r="W119" s="120"/>
      <c r="X119" s="120"/>
      <c r="Y119" s="80"/>
      <c r="Z119" s="80"/>
      <c r="AA119" s="120"/>
      <c r="AB119" s="80"/>
      <c r="AC119" s="120"/>
      <c r="AD119" s="80"/>
      <c r="AE119" s="80"/>
      <c r="AF119" s="8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80"/>
      <c r="AR119" s="80"/>
      <c r="AS119" s="80"/>
      <c r="AT119" s="80"/>
      <c r="AU119" s="80"/>
      <c r="AV119" s="80"/>
      <c r="AW119" s="80"/>
      <c r="AX119" s="12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12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12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8"/>
    </row>
    <row r="120" spans="1:122" x14ac:dyDescent="0.25">
      <c r="A120" s="119"/>
      <c r="B120" s="47"/>
      <c r="C120" s="88"/>
      <c r="D120" s="120"/>
      <c r="E120" s="80"/>
      <c r="F120" s="120"/>
      <c r="G120" s="120"/>
      <c r="H120" s="120"/>
      <c r="I120" s="120"/>
      <c r="J120" s="120"/>
      <c r="K120" s="120"/>
      <c r="L120" s="120"/>
      <c r="M120" s="120"/>
      <c r="N120" s="120"/>
      <c r="O120" s="80"/>
      <c r="P120" s="80"/>
      <c r="Q120" s="80"/>
      <c r="R120" s="120"/>
      <c r="S120" s="80"/>
      <c r="T120" s="120"/>
      <c r="U120" s="80"/>
      <c r="V120" s="80"/>
      <c r="W120" s="120"/>
      <c r="X120" s="120"/>
      <c r="Y120" s="80"/>
      <c r="Z120" s="80"/>
      <c r="AA120" s="120"/>
      <c r="AB120" s="80"/>
      <c r="AC120" s="120"/>
      <c r="AD120" s="80"/>
      <c r="AE120" s="80"/>
      <c r="AF120" s="8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80"/>
      <c r="AR120" s="80"/>
      <c r="AS120" s="80"/>
      <c r="AT120" s="80"/>
      <c r="AU120" s="80"/>
      <c r="AV120" s="80"/>
      <c r="AW120" s="80"/>
      <c r="AX120" s="12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12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12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8"/>
    </row>
    <row r="121" spans="1:122" x14ac:dyDescent="0.25">
      <c r="A121" s="119"/>
      <c r="B121" s="47"/>
      <c r="C121" s="88"/>
      <c r="D121" s="120"/>
      <c r="E121" s="80"/>
      <c r="F121" s="120"/>
      <c r="G121" s="120"/>
      <c r="H121" s="120"/>
      <c r="I121" s="120"/>
      <c r="J121" s="120"/>
      <c r="K121" s="120"/>
      <c r="L121" s="120"/>
      <c r="M121" s="120"/>
      <c r="N121" s="120"/>
      <c r="O121" s="80"/>
      <c r="P121" s="80"/>
      <c r="Q121" s="80"/>
      <c r="R121" s="120"/>
      <c r="S121" s="80"/>
      <c r="T121" s="120"/>
      <c r="U121" s="80"/>
      <c r="V121" s="80"/>
      <c r="W121" s="120"/>
      <c r="X121" s="120"/>
      <c r="Y121" s="80"/>
      <c r="Z121" s="80"/>
      <c r="AA121" s="120"/>
      <c r="AB121" s="80"/>
      <c r="AC121" s="120"/>
      <c r="AD121" s="80"/>
      <c r="AE121" s="80"/>
      <c r="AF121" s="8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80"/>
      <c r="AR121" s="80"/>
      <c r="AS121" s="80"/>
      <c r="AT121" s="80"/>
      <c r="AU121" s="80"/>
      <c r="AV121" s="80"/>
      <c r="AW121" s="80"/>
      <c r="AX121" s="12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12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12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8"/>
    </row>
    <row r="122" spans="1:122" x14ac:dyDescent="0.25">
      <c r="A122" s="119"/>
      <c r="B122" s="47"/>
      <c r="C122" s="88"/>
      <c r="D122" s="120"/>
      <c r="E122" s="80"/>
      <c r="F122" s="120"/>
      <c r="G122" s="120"/>
      <c r="H122" s="120"/>
      <c r="I122" s="120"/>
      <c r="J122" s="120"/>
      <c r="K122" s="120"/>
      <c r="L122" s="120"/>
      <c r="M122" s="120"/>
      <c r="N122" s="120"/>
      <c r="O122" s="80"/>
      <c r="P122" s="80"/>
      <c r="Q122" s="80"/>
      <c r="R122" s="120"/>
      <c r="S122" s="80"/>
      <c r="T122" s="120"/>
      <c r="U122" s="80"/>
      <c r="V122" s="80"/>
      <c r="W122" s="120"/>
      <c r="X122" s="120"/>
      <c r="Y122" s="80"/>
      <c r="Z122" s="80"/>
      <c r="AA122" s="120"/>
      <c r="AB122" s="80"/>
      <c r="AC122" s="120"/>
      <c r="AD122" s="80"/>
      <c r="AE122" s="80"/>
      <c r="AF122" s="8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80"/>
      <c r="AR122" s="80"/>
      <c r="AS122" s="80"/>
      <c r="AT122" s="80"/>
      <c r="AU122" s="80"/>
      <c r="AV122" s="80"/>
      <c r="AW122" s="80"/>
      <c r="AX122" s="12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12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12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8"/>
    </row>
    <row r="123" spans="1:122" x14ac:dyDescent="0.25">
      <c r="A123" s="119"/>
      <c r="B123" s="47"/>
      <c r="C123" s="88"/>
      <c r="D123" s="120"/>
      <c r="E123" s="80"/>
      <c r="F123" s="120"/>
      <c r="G123" s="120"/>
      <c r="H123" s="120"/>
      <c r="I123" s="120"/>
      <c r="J123" s="120"/>
      <c r="K123" s="120"/>
      <c r="L123" s="120"/>
      <c r="M123" s="120"/>
      <c r="N123" s="120"/>
      <c r="O123" s="80"/>
      <c r="P123" s="80"/>
      <c r="Q123" s="80"/>
      <c r="R123" s="120"/>
      <c r="S123" s="80"/>
      <c r="T123" s="120"/>
      <c r="U123" s="80"/>
      <c r="V123" s="80"/>
      <c r="W123" s="120"/>
      <c r="X123" s="120"/>
      <c r="Y123" s="80"/>
      <c r="Z123" s="80"/>
      <c r="AA123" s="120"/>
      <c r="AB123" s="80"/>
      <c r="AC123" s="120"/>
      <c r="AD123" s="80"/>
      <c r="AE123" s="80"/>
      <c r="AF123" s="8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80"/>
      <c r="AR123" s="80"/>
      <c r="AS123" s="80"/>
      <c r="AT123" s="80"/>
      <c r="AU123" s="80"/>
      <c r="AV123" s="80"/>
      <c r="AW123" s="80"/>
      <c r="AX123" s="12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12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12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8"/>
    </row>
    <row r="124" spans="1:122" x14ac:dyDescent="0.25">
      <c r="A124" s="119"/>
      <c r="B124" s="47"/>
      <c r="C124" s="88"/>
      <c r="D124" s="120"/>
      <c r="E124" s="80"/>
      <c r="F124" s="120"/>
      <c r="G124" s="120"/>
      <c r="H124" s="120"/>
      <c r="I124" s="120"/>
      <c r="J124" s="120"/>
      <c r="K124" s="120"/>
      <c r="L124" s="120"/>
      <c r="M124" s="120"/>
      <c r="N124" s="120"/>
      <c r="O124" s="80"/>
      <c r="P124" s="80"/>
      <c r="Q124" s="80"/>
      <c r="R124" s="120"/>
      <c r="S124" s="80"/>
      <c r="T124" s="120"/>
      <c r="U124" s="80"/>
      <c r="V124" s="80"/>
      <c r="W124" s="120"/>
      <c r="X124" s="120"/>
      <c r="Y124" s="80"/>
      <c r="Z124" s="80"/>
      <c r="AA124" s="120"/>
      <c r="AB124" s="80"/>
      <c r="AC124" s="120"/>
      <c r="AD124" s="80"/>
      <c r="AE124" s="80"/>
      <c r="AF124" s="8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80"/>
      <c r="AR124" s="80"/>
      <c r="AS124" s="80"/>
      <c r="AT124" s="80"/>
      <c r="AU124" s="80"/>
      <c r="AV124" s="80"/>
      <c r="AW124" s="80"/>
      <c r="AX124" s="12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12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12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8"/>
    </row>
    <row r="125" spans="1:122" x14ac:dyDescent="0.25">
      <c r="A125" s="119"/>
      <c r="B125" s="47"/>
      <c r="C125" s="88"/>
      <c r="D125" s="120"/>
      <c r="E125" s="80"/>
      <c r="F125" s="120"/>
      <c r="G125" s="120"/>
      <c r="H125" s="120"/>
      <c r="I125" s="120"/>
      <c r="J125" s="120"/>
      <c r="K125" s="120"/>
      <c r="L125" s="120"/>
      <c r="M125" s="120"/>
      <c r="N125" s="120"/>
      <c r="O125" s="80"/>
      <c r="P125" s="80"/>
      <c r="Q125" s="80"/>
      <c r="R125" s="120"/>
      <c r="S125" s="80"/>
      <c r="T125" s="120"/>
      <c r="U125" s="80"/>
      <c r="V125" s="80"/>
      <c r="W125" s="120"/>
      <c r="X125" s="120"/>
      <c r="Y125" s="80"/>
      <c r="Z125" s="80"/>
      <c r="AA125" s="120"/>
      <c r="AB125" s="80"/>
      <c r="AC125" s="120"/>
      <c r="AD125" s="80"/>
      <c r="AE125" s="80"/>
      <c r="AF125" s="8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80"/>
      <c r="AR125" s="80"/>
      <c r="AS125" s="80"/>
      <c r="AT125" s="80"/>
      <c r="AU125" s="80"/>
      <c r="AV125" s="80"/>
      <c r="AW125" s="80"/>
      <c r="AX125" s="12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12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12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8"/>
    </row>
    <row r="126" spans="1:122" x14ac:dyDescent="0.25">
      <c r="B126" s="96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120"/>
    </row>
    <row r="127" spans="1:122" x14ac:dyDescent="0.25">
      <c r="A127" s="119"/>
      <c r="B127" s="47"/>
      <c r="C127" s="88"/>
      <c r="D127" s="120"/>
      <c r="E127" s="80"/>
      <c r="F127" s="120"/>
      <c r="G127" s="120"/>
      <c r="H127" s="120"/>
      <c r="I127" s="120"/>
      <c r="J127" s="120"/>
      <c r="K127" s="120"/>
      <c r="L127" s="120"/>
      <c r="M127" s="120"/>
      <c r="N127" s="120"/>
      <c r="O127" s="80"/>
      <c r="P127" s="80"/>
      <c r="Q127" s="80"/>
      <c r="R127" s="120"/>
      <c r="S127" s="80"/>
      <c r="T127" s="120"/>
      <c r="U127" s="80"/>
      <c r="V127" s="80"/>
      <c r="W127" s="120"/>
      <c r="X127" s="120"/>
      <c r="Y127" s="80"/>
      <c r="Z127" s="80"/>
      <c r="AA127" s="120"/>
      <c r="AB127" s="80"/>
      <c r="AC127" s="120"/>
      <c r="AD127" s="80"/>
      <c r="AE127" s="80"/>
      <c r="AF127" s="8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80"/>
      <c r="AR127" s="80"/>
      <c r="AS127" s="80"/>
      <c r="AT127" s="80"/>
      <c r="AU127" s="80"/>
      <c r="AV127" s="80"/>
      <c r="AW127" s="80"/>
      <c r="AX127" s="12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12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12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8"/>
    </row>
    <row r="128" spans="1:122" x14ac:dyDescent="0.25">
      <c r="A128" s="119"/>
      <c r="B128" s="50"/>
      <c r="C128" s="88"/>
      <c r="D128" s="120"/>
      <c r="E128" s="80"/>
      <c r="F128" s="120"/>
      <c r="G128" s="120"/>
      <c r="H128" s="120"/>
      <c r="I128" s="120"/>
      <c r="J128" s="120"/>
      <c r="K128" s="120"/>
      <c r="L128" s="120"/>
      <c r="M128" s="120"/>
      <c r="N128" s="120"/>
      <c r="O128" s="80"/>
      <c r="P128" s="80"/>
      <c r="Q128" s="80"/>
      <c r="R128" s="120"/>
      <c r="S128" s="80"/>
      <c r="T128" s="120"/>
      <c r="U128" s="80"/>
      <c r="V128" s="80"/>
      <c r="W128" s="120"/>
      <c r="X128" s="120"/>
      <c r="Y128" s="80"/>
      <c r="Z128" s="80"/>
      <c r="AA128" s="120"/>
      <c r="AB128" s="80"/>
      <c r="AC128" s="120"/>
      <c r="AD128" s="80"/>
      <c r="AE128" s="80"/>
      <c r="AF128" s="8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80"/>
      <c r="AR128" s="80"/>
      <c r="AS128" s="80"/>
      <c r="AT128" s="80"/>
      <c r="AU128" s="80"/>
      <c r="AV128" s="80"/>
      <c r="AW128" s="80"/>
      <c r="AX128" s="12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12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12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8"/>
    </row>
    <row r="129" spans="1:122" x14ac:dyDescent="0.25">
      <c r="A129" s="119"/>
      <c r="B129" s="47"/>
      <c r="C129" s="88"/>
      <c r="D129" s="120"/>
      <c r="E129" s="80"/>
      <c r="F129" s="120"/>
      <c r="G129" s="120"/>
      <c r="H129" s="120"/>
      <c r="I129" s="120"/>
      <c r="J129" s="120"/>
      <c r="K129" s="120"/>
      <c r="L129" s="120"/>
      <c r="M129" s="120"/>
      <c r="N129" s="120"/>
      <c r="O129" s="80"/>
      <c r="P129" s="80"/>
      <c r="Q129" s="80"/>
      <c r="R129" s="120"/>
      <c r="S129" s="80"/>
      <c r="T129" s="120"/>
      <c r="U129" s="80"/>
      <c r="V129" s="80"/>
      <c r="W129" s="120"/>
      <c r="X129" s="120"/>
      <c r="Y129" s="80"/>
      <c r="Z129" s="80"/>
      <c r="AA129" s="120"/>
      <c r="AB129" s="80"/>
      <c r="AC129" s="120"/>
      <c r="AD129" s="80"/>
      <c r="AE129" s="80"/>
      <c r="AF129" s="8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80"/>
      <c r="AR129" s="80"/>
      <c r="AS129" s="80"/>
      <c r="AT129" s="80"/>
      <c r="AU129" s="80"/>
      <c r="AV129" s="80"/>
      <c r="AW129" s="80"/>
      <c r="AX129" s="12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12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12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8"/>
    </row>
    <row r="130" spans="1:122" x14ac:dyDescent="0.25">
      <c r="B130" s="96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120"/>
    </row>
    <row r="131" spans="1:122" x14ac:dyDescent="0.25">
      <c r="B131" s="96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120"/>
    </row>
    <row r="132" spans="1:122" x14ac:dyDescent="0.25">
      <c r="A132" s="119"/>
      <c r="B132" s="47"/>
      <c r="C132" s="133"/>
      <c r="D132" s="120"/>
      <c r="E132" s="80"/>
      <c r="F132" s="120"/>
      <c r="G132" s="120"/>
      <c r="H132" s="120"/>
      <c r="I132" s="120"/>
      <c r="J132" s="120"/>
      <c r="K132" s="120"/>
      <c r="L132" s="120"/>
      <c r="M132" s="120"/>
      <c r="N132" s="120"/>
      <c r="O132" s="80"/>
      <c r="P132" s="80"/>
      <c r="Q132" s="80"/>
      <c r="R132" s="120"/>
      <c r="S132" s="80"/>
      <c r="T132" s="120"/>
      <c r="U132" s="80"/>
      <c r="V132" s="80"/>
      <c r="W132" s="120"/>
      <c r="X132" s="120"/>
      <c r="Y132" s="80"/>
      <c r="Z132" s="80"/>
      <c r="AA132" s="120"/>
      <c r="AB132" s="80"/>
      <c r="AC132" s="120"/>
      <c r="AD132" s="80"/>
      <c r="AE132" s="80"/>
      <c r="AF132" s="8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80"/>
      <c r="AR132" s="80"/>
      <c r="AS132" s="80"/>
      <c r="AT132" s="80"/>
      <c r="AU132" s="80"/>
      <c r="AV132" s="80"/>
      <c r="AW132" s="80"/>
      <c r="AX132" s="12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12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12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8"/>
    </row>
    <row r="133" spans="1:122" x14ac:dyDescent="0.25">
      <c r="B133" s="96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120"/>
    </row>
    <row r="134" spans="1:122" x14ac:dyDescent="0.25">
      <c r="B134" s="96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120"/>
    </row>
    <row r="135" spans="1:122" x14ac:dyDescent="0.25">
      <c r="B135" s="96"/>
      <c r="D135" s="12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120"/>
      <c r="S135" s="80"/>
      <c r="T135" s="120"/>
      <c r="U135" s="80"/>
      <c r="V135" s="80"/>
      <c r="W135" s="80"/>
      <c r="X135" s="120"/>
      <c r="Y135" s="80"/>
      <c r="Z135" s="80"/>
      <c r="AA135" s="120"/>
      <c r="AB135" s="80"/>
      <c r="AC135" s="12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120"/>
      <c r="AQ135" s="80"/>
      <c r="AR135" s="80"/>
      <c r="AS135" s="80"/>
      <c r="AT135" s="80"/>
      <c r="AU135" s="80"/>
      <c r="AV135" s="80"/>
      <c r="AW135" s="80"/>
      <c r="AX135" s="12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12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12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120"/>
    </row>
    <row r="136" spans="1:122" x14ac:dyDescent="0.25">
      <c r="B136" s="96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80"/>
      <c r="BH136" s="80"/>
      <c r="BI136" s="80"/>
      <c r="BJ136" s="80"/>
      <c r="BK136" s="80"/>
      <c r="BL136" s="80"/>
      <c r="BM136" s="80"/>
      <c r="BN136" s="80"/>
      <c r="BO136" s="80"/>
      <c r="BP136" s="122"/>
      <c r="BQ136" s="122"/>
      <c r="BR136" s="122"/>
      <c r="BS136" s="122"/>
      <c r="BT136" s="122"/>
      <c r="BU136" s="122"/>
      <c r="BV136" s="122"/>
      <c r="BW136" s="122"/>
      <c r="BX136" s="122"/>
      <c r="BY136" s="80"/>
      <c r="BZ136" s="80"/>
      <c r="CA136" s="80"/>
      <c r="CB136" s="80"/>
      <c r="CC136" s="80"/>
      <c r="CD136" s="80"/>
      <c r="CE136" s="80"/>
      <c r="CF136" s="80"/>
      <c r="CG136" s="80"/>
      <c r="CH136" s="122"/>
      <c r="CI136" s="122"/>
      <c r="CJ136" s="122"/>
      <c r="CK136" s="122"/>
      <c r="CL136" s="122"/>
      <c r="CM136" s="122"/>
      <c r="CN136" s="122"/>
      <c r="CO136" s="122"/>
      <c r="CP136" s="122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120"/>
    </row>
    <row r="137" spans="1:122" x14ac:dyDescent="0.25">
      <c r="B137" s="96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80"/>
      <c r="BH137" s="80"/>
      <c r="BI137" s="80"/>
      <c r="BJ137" s="80"/>
      <c r="BK137" s="80"/>
      <c r="BL137" s="80"/>
      <c r="BM137" s="80"/>
      <c r="BN137" s="80"/>
      <c r="BO137" s="80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80"/>
      <c r="BZ137" s="80"/>
      <c r="CA137" s="80"/>
      <c r="CB137" s="80"/>
      <c r="CC137" s="80"/>
      <c r="CD137" s="80"/>
      <c r="CE137" s="80"/>
      <c r="CF137" s="80"/>
      <c r="CG137" s="80"/>
      <c r="CH137" s="122"/>
      <c r="CI137" s="122"/>
      <c r="CJ137" s="122"/>
      <c r="CK137" s="122"/>
      <c r="CL137" s="122"/>
      <c r="CM137" s="122"/>
      <c r="CN137" s="122"/>
      <c r="CO137" s="122"/>
      <c r="CP137" s="122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120"/>
    </row>
    <row r="138" spans="1:122" x14ac:dyDescent="0.25">
      <c r="B138" s="96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80"/>
      <c r="BH138" s="80"/>
      <c r="BI138" s="80"/>
      <c r="BJ138" s="80"/>
      <c r="BK138" s="80"/>
      <c r="BL138" s="80"/>
      <c r="BM138" s="80"/>
      <c r="BN138" s="80"/>
      <c r="BO138" s="80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80"/>
      <c r="BZ138" s="80"/>
      <c r="CA138" s="80"/>
      <c r="CB138" s="80"/>
      <c r="CC138" s="80"/>
      <c r="CD138" s="80"/>
      <c r="CE138" s="80"/>
      <c r="CF138" s="80"/>
      <c r="CG138" s="80"/>
      <c r="CH138" s="122"/>
      <c r="CI138" s="122"/>
      <c r="CJ138" s="122"/>
      <c r="CK138" s="122"/>
      <c r="CL138" s="122"/>
      <c r="CM138" s="122"/>
      <c r="CN138" s="122"/>
      <c r="CO138" s="122"/>
      <c r="CP138" s="122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120"/>
    </row>
    <row r="139" spans="1:122" x14ac:dyDescent="0.25">
      <c r="B139" s="96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80"/>
      <c r="BH139" s="80"/>
      <c r="BI139" s="80"/>
      <c r="BJ139" s="80"/>
      <c r="BK139" s="80"/>
      <c r="BL139" s="80"/>
      <c r="BM139" s="80"/>
      <c r="BN139" s="80"/>
      <c r="BO139" s="80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80"/>
      <c r="BZ139" s="80"/>
      <c r="CA139" s="80"/>
      <c r="CB139" s="80"/>
      <c r="CC139" s="80"/>
      <c r="CD139" s="80"/>
      <c r="CE139" s="80"/>
      <c r="CF139" s="80"/>
      <c r="CG139" s="80"/>
      <c r="CH139" s="122"/>
      <c r="CI139" s="122"/>
      <c r="CJ139" s="122"/>
      <c r="CK139" s="122"/>
      <c r="CL139" s="122"/>
      <c r="CM139" s="122"/>
      <c r="CN139" s="122"/>
      <c r="CO139" s="122"/>
      <c r="CP139" s="122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120"/>
    </row>
    <row r="140" spans="1:122" x14ac:dyDescent="0.25">
      <c r="B140" s="96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80"/>
      <c r="BH140" s="80"/>
      <c r="BI140" s="80"/>
      <c r="BJ140" s="80"/>
      <c r="BK140" s="80"/>
      <c r="BL140" s="80"/>
      <c r="BM140" s="80"/>
      <c r="BN140" s="80"/>
      <c r="BO140" s="80"/>
      <c r="BP140" s="122"/>
      <c r="BQ140" s="122"/>
      <c r="BR140" s="122"/>
      <c r="BS140" s="122"/>
      <c r="BT140" s="122"/>
      <c r="BU140" s="122"/>
      <c r="BV140" s="122"/>
      <c r="BW140" s="122"/>
      <c r="BX140" s="122"/>
      <c r="BY140" s="80"/>
      <c r="BZ140" s="80"/>
      <c r="CA140" s="80"/>
      <c r="CB140" s="80"/>
      <c r="CC140" s="80"/>
      <c r="CD140" s="80"/>
      <c r="CE140" s="80"/>
      <c r="CF140" s="80"/>
      <c r="CG140" s="80"/>
      <c r="CH140" s="122"/>
      <c r="CI140" s="122"/>
      <c r="CJ140" s="122"/>
      <c r="CK140" s="122"/>
      <c r="CL140" s="122"/>
      <c r="CM140" s="122"/>
      <c r="CN140" s="122"/>
      <c r="CO140" s="122"/>
      <c r="CP140" s="122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120"/>
    </row>
    <row r="141" spans="1:122" x14ac:dyDescent="0.25">
      <c r="B141" s="96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120"/>
    </row>
    <row r="142" spans="1:122" x14ac:dyDescent="0.25">
      <c r="B142" s="96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120"/>
    </row>
    <row r="143" spans="1:122" x14ac:dyDescent="0.25">
      <c r="A143" s="119"/>
      <c r="B143" s="47"/>
      <c r="C143" s="88"/>
      <c r="D143" s="120"/>
      <c r="E143" s="80"/>
      <c r="F143" s="120"/>
      <c r="G143" s="120"/>
      <c r="H143" s="120"/>
      <c r="I143" s="120"/>
      <c r="J143" s="120"/>
      <c r="K143" s="120"/>
      <c r="L143" s="120"/>
      <c r="M143" s="120"/>
      <c r="N143" s="120"/>
      <c r="O143" s="80"/>
      <c r="P143" s="80"/>
      <c r="Q143" s="80"/>
      <c r="R143" s="120"/>
      <c r="S143" s="80"/>
      <c r="T143" s="120"/>
      <c r="U143" s="80"/>
      <c r="V143" s="80"/>
      <c r="W143" s="120"/>
      <c r="X143" s="120"/>
      <c r="Y143" s="80"/>
      <c r="Z143" s="80"/>
      <c r="AA143" s="120"/>
      <c r="AB143" s="80"/>
      <c r="AC143" s="120"/>
      <c r="AD143" s="80"/>
      <c r="AE143" s="80"/>
      <c r="AF143" s="8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80"/>
      <c r="AR143" s="80"/>
      <c r="AS143" s="80"/>
      <c r="AT143" s="80"/>
      <c r="AU143" s="80"/>
      <c r="AV143" s="80"/>
      <c r="AW143" s="80"/>
      <c r="AX143" s="12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12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12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8"/>
    </row>
    <row r="144" spans="1:122" x14ac:dyDescent="0.25">
      <c r="A144" s="119"/>
      <c r="B144" s="47"/>
      <c r="C144" s="88"/>
      <c r="D144" s="120"/>
      <c r="E144" s="80"/>
      <c r="F144" s="120"/>
      <c r="G144" s="120"/>
      <c r="H144" s="120"/>
      <c r="I144" s="120"/>
      <c r="J144" s="120"/>
      <c r="K144" s="120"/>
      <c r="L144" s="120"/>
      <c r="M144" s="120"/>
      <c r="N144" s="120"/>
      <c r="O144" s="80"/>
      <c r="P144" s="80"/>
      <c r="Q144" s="80"/>
      <c r="R144" s="120"/>
      <c r="S144" s="80"/>
      <c r="T144" s="120"/>
      <c r="U144" s="80"/>
      <c r="V144" s="80"/>
      <c r="W144" s="120"/>
      <c r="X144" s="120"/>
      <c r="Y144" s="80"/>
      <c r="Z144" s="80"/>
      <c r="AA144" s="120"/>
      <c r="AB144" s="80"/>
      <c r="AC144" s="120"/>
      <c r="AD144" s="80"/>
      <c r="AE144" s="80"/>
      <c r="AF144" s="8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80"/>
      <c r="AR144" s="80"/>
      <c r="AS144" s="80"/>
      <c r="AT144" s="80"/>
      <c r="AU144" s="80"/>
      <c r="AV144" s="80"/>
      <c r="AW144" s="80"/>
      <c r="AX144" s="12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12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12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8"/>
    </row>
    <row r="145" spans="1:122" x14ac:dyDescent="0.25">
      <c r="B145" s="96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120"/>
    </row>
    <row r="146" spans="1:122" x14ac:dyDescent="0.25">
      <c r="A146" s="119"/>
      <c r="B146" s="47"/>
      <c r="C146" s="88"/>
      <c r="D146" s="120"/>
      <c r="E146" s="80"/>
      <c r="F146" s="120"/>
      <c r="G146" s="120"/>
      <c r="H146" s="120"/>
      <c r="I146" s="120"/>
      <c r="J146" s="120"/>
      <c r="K146" s="120"/>
      <c r="L146" s="120"/>
      <c r="M146" s="120"/>
      <c r="N146" s="120"/>
      <c r="O146" s="80"/>
      <c r="P146" s="80"/>
      <c r="Q146" s="80"/>
      <c r="R146" s="120"/>
      <c r="S146" s="80"/>
      <c r="T146" s="120"/>
      <c r="U146" s="80"/>
      <c r="V146" s="80"/>
      <c r="W146" s="120"/>
      <c r="X146" s="120"/>
      <c r="Y146" s="80"/>
      <c r="Z146" s="80"/>
      <c r="AA146" s="120"/>
      <c r="AB146" s="80"/>
      <c r="AC146" s="120"/>
      <c r="AD146" s="80"/>
      <c r="AE146" s="80"/>
      <c r="AF146" s="8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80"/>
      <c r="AR146" s="80"/>
      <c r="AS146" s="80"/>
      <c r="AT146" s="80"/>
      <c r="AU146" s="80"/>
      <c r="AV146" s="80"/>
      <c r="AW146" s="80"/>
      <c r="AX146" s="12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12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12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8"/>
    </row>
    <row r="147" spans="1:122" x14ac:dyDescent="0.25">
      <c r="A147" s="119"/>
      <c r="B147" s="47"/>
      <c r="C147" s="88"/>
      <c r="D147" s="120"/>
      <c r="E147" s="80"/>
      <c r="F147" s="120"/>
      <c r="G147" s="120"/>
      <c r="H147" s="120"/>
      <c r="I147" s="120"/>
      <c r="J147" s="120"/>
      <c r="K147" s="120"/>
      <c r="L147" s="120"/>
      <c r="M147" s="120"/>
      <c r="N147" s="120"/>
      <c r="O147" s="80"/>
      <c r="P147" s="80"/>
      <c r="Q147" s="80"/>
      <c r="R147" s="120"/>
      <c r="S147" s="80"/>
      <c r="T147" s="120"/>
      <c r="U147" s="80"/>
      <c r="V147" s="80"/>
      <c r="W147" s="120"/>
      <c r="X147" s="120"/>
      <c r="Y147" s="80"/>
      <c r="Z147" s="80"/>
      <c r="AA147" s="120"/>
      <c r="AB147" s="80"/>
      <c r="AC147" s="120"/>
      <c r="AD147" s="80"/>
      <c r="AE147" s="80"/>
      <c r="AF147" s="8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80"/>
      <c r="AR147" s="80"/>
      <c r="AS147" s="80"/>
      <c r="AT147" s="80"/>
      <c r="AU147" s="80"/>
      <c r="AV147" s="80"/>
      <c r="AW147" s="80"/>
      <c r="AX147" s="12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12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12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8"/>
    </row>
    <row r="148" spans="1:122" x14ac:dyDescent="0.25">
      <c r="A148" s="119"/>
      <c r="B148" s="48"/>
      <c r="C148" s="88"/>
      <c r="D148" s="120"/>
      <c r="E148" s="80"/>
      <c r="F148" s="120"/>
      <c r="G148" s="120"/>
      <c r="H148" s="120"/>
      <c r="I148" s="120"/>
      <c r="J148" s="120"/>
      <c r="K148" s="120"/>
      <c r="L148" s="120"/>
      <c r="M148" s="120"/>
      <c r="N148" s="120"/>
      <c r="O148" s="80"/>
      <c r="P148" s="80"/>
      <c r="Q148" s="80"/>
      <c r="R148" s="120"/>
      <c r="S148" s="80"/>
      <c r="T148" s="120"/>
      <c r="U148" s="80"/>
      <c r="V148" s="80"/>
      <c r="W148" s="120"/>
      <c r="X148" s="120"/>
      <c r="Y148" s="80"/>
      <c r="Z148" s="80"/>
      <c r="AA148" s="120"/>
      <c r="AB148" s="80"/>
      <c r="AC148" s="120"/>
      <c r="AD148" s="80"/>
      <c r="AE148" s="80"/>
      <c r="AF148" s="8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80"/>
      <c r="AR148" s="80"/>
      <c r="AS148" s="80"/>
      <c r="AT148" s="80"/>
      <c r="AU148" s="80"/>
      <c r="AV148" s="80"/>
      <c r="AW148" s="80"/>
      <c r="AX148" s="12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12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12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8"/>
    </row>
    <row r="149" spans="1:122" x14ac:dyDescent="0.25">
      <c r="A149" s="119"/>
      <c r="B149" s="48"/>
      <c r="C149" s="88"/>
      <c r="D149" s="120"/>
      <c r="E149" s="80"/>
      <c r="F149" s="120"/>
      <c r="G149" s="120"/>
      <c r="H149" s="120"/>
      <c r="I149" s="120"/>
      <c r="J149" s="120"/>
      <c r="K149" s="120"/>
      <c r="L149" s="120"/>
      <c r="M149" s="120"/>
      <c r="N149" s="120"/>
      <c r="O149" s="80"/>
      <c r="P149" s="80"/>
      <c r="Q149" s="80"/>
      <c r="R149" s="120"/>
      <c r="S149" s="80"/>
      <c r="T149" s="120"/>
      <c r="U149" s="80"/>
      <c r="V149" s="80"/>
      <c r="W149" s="120"/>
      <c r="X149" s="120"/>
      <c r="Y149" s="80"/>
      <c r="Z149" s="80"/>
      <c r="AA149" s="120"/>
      <c r="AB149" s="80"/>
      <c r="AC149" s="120"/>
      <c r="AD149" s="80"/>
      <c r="AE149" s="80"/>
      <c r="AF149" s="8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80"/>
      <c r="AR149" s="80"/>
      <c r="AS149" s="80"/>
      <c r="AT149" s="80"/>
      <c r="AU149" s="80"/>
      <c r="AV149" s="80"/>
      <c r="AW149" s="80"/>
      <c r="AX149" s="12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12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12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8"/>
    </row>
    <row r="150" spans="1:122" x14ac:dyDescent="0.25">
      <c r="A150" s="119"/>
      <c r="B150" s="48"/>
      <c r="C150" s="88"/>
      <c r="D150" s="120"/>
      <c r="E150" s="80"/>
      <c r="F150" s="120"/>
      <c r="G150" s="120"/>
      <c r="H150" s="120"/>
      <c r="I150" s="120"/>
      <c r="J150" s="120"/>
      <c r="K150" s="120"/>
      <c r="L150" s="120"/>
      <c r="M150" s="120"/>
      <c r="N150" s="120"/>
      <c r="O150" s="80"/>
      <c r="P150" s="80"/>
      <c r="Q150" s="80"/>
      <c r="R150" s="120"/>
      <c r="S150" s="80"/>
      <c r="T150" s="120"/>
      <c r="U150" s="80"/>
      <c r="V150" s="80"/>
      <c r="W150" s="120"/>
      <c r="X150" s="120"/>
      <c r="Y150" s="80"/>
      <c r="Z150" s="80"/>
      <c r="AA150" s="120"/>
      <c r="AB150" s="80"/>
      <c r="AC150" s="120"/>
      <c r="AD150" s="80"/>
      <c r="AE150" s="80"/>
      <c r="AF150" s="8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80"/>
      <c r="AR150" s="80"/>
      <c r="AS150" s="80"/>
      <c r="AT150" s="80"/>
      <c r="AU150" s="80"/>
      <c r="AV150" s="80"/>
      <c r="AW150" s="80"/>
      <c r="AX150" s="12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12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12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8"/>
    </row>
    <row r="151" spans="1:122" x14ac:dyDescent="0.25">
      <c r="A151" s="119"/>
      <c r="B151" s="47"/>
      <c r="C151" s="88"/>
      <c r="D151" s="120"/>
      <c r="E151" s="80"/>
      <c r="F151" s="120"/>
      <c r="G151" s="120"/>
      <c r="H151" s="120"/>
      <c r="I151" s="120"/>
      <c r="J151" s="120"/>
      <c r="K151" s="120"/>
      <c r="L151" s="120"/>
      <c r="M151" s="120"/>
      <c r="N151" s="120"/>
      <c r="O151" s="80"/>
      <c r="P151" s="80"/>
      <c r="Q151" s="80"/>
      <c r="R151" s="120"/>
      <c r="S151" s="80"/>
      <c r="T151" s="120"/>
      <c r="U151" s="80"/>
      <c r="V151" s="80"/>
      <c r="W151" s="120"/>
      <c r="X151" s="120"/>
      <c r="Y151" s="80"/>
      <c r="Z151" s="80"/>
      <c r="AA151" s="120"/>
      <c r="AB151" s="80"/>
      <c r="AC151" s="120"/>
      <c r="AD151" s="80"/>
      <c r="AE151" s="80"/>
      <c r="AF151" s="8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80"/>
      <c r="AR151" s="80"/>
      <c r="AS151" s="80"/>
      <c r="AT151" s="80"/>
      <c r="AU151" s="80"/>
      <c r="AV151" s="80"/>
      <c r="AW151" s="80"/>
      <c r="AX151" s="12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12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12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8"/>
    </row>
    <row r="152" spans="1:122" x14ac:dyDescent="0.25">
      <c r="A152" s="119"/>
      <c r="B152" s="48"/>
      <c r="C152" s="88"/>
      <c r="D152" s="120"/>
      <c r="E152" s="80"/>
      <c r="F152" s="120"/>
      <c r="G152" s="120"/>
      <c r="H152" s="120"/>
      <c r="I152" s="120"/>
      <c r="J152" s="120"/>
      <c r="K152" s="120"/>
      <c r="L152" s="120"/>
      <c r="M152" s="120"/>
      <c r="N152" s="120"/>
      <c r="O152" s="80"/>
      <c r="P152" s="80"/>
      <c r="Q152" s="80"/>
      <c r="R152" s="120"/>
      <c r="S152" s="80"/>
      <c r="T152" s="120"/>
      <c r="U152" s="80"/>
      <c r="V152" s="80"/>
      <c r="W152" s="120"/>
      <c r="X152" s="120"/>
      <c r="Y152" s="80"/>
      <c r="Z152" s="80"/>
      <c r="AA152" s="120"/>
      <c r="AB152" s="80"/>
      <c r="AC152" s="120"/>
      <c r="AD152" s="80"/>
      <c r="AE152" s="80"/>
      <c r="AF152" s="8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80"/>
      <c r="AR152" s="80"/>
      <c r="AS152" s="80"/>
      <c r="AT152" s="80"/>
      <c r="AU152" s="80"/>
      <c r="AV152" s="80"/>
      <c r="AW152" s="80"/>
      <c r="AX152" s="12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12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12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8"/>
    </row>
    <row r="153" spans="1:122" x14ac:dyDescent="0.25">
      <c r="A153" s="119"/>
      <c r="B153" s="48"/>
      <c r="C153" s="88"/>
      <c r="D153" s="120"/>
      <c r="E153" s="80"/>
      <c r="F153" s="120"/>
      <c r="G153" s="120"/>
      <c r="H153" s="120"/>
      <c r="I153" s="120"/>
      <c r="J153" s="120"/>
      <c r="K153" s="120"/>
      <c r="L153" s="120"/>
      <c r="M153" s="120"/>
      <c r="N153" s="120"/>
      <c r="O153" s="80"/>
      <c r="P153" s="80"/>
      <c r="Q153" s="80"/>
      <c r="R153" s="120"/>
      <c r="S153" s="80"/>
      <c r="T153" s="120"/>
      <c r="U153" s="80"/>
      <c r="V153" s="80"/>
      <c r="W153" s="120"/>
      <c r="X153" s="120"/>
      <c r="Y153" s="80"/>
      <c r="Z153" s="80"/>
      <c r="AA153" s="120"/>
      <c r="AB153" s="80"/>
      <c r="AC153" s="120"/>
      <c r="AD153" s="80"/>
      <c r="AE153" s="80"/>
      <c r="AF153" s="8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80"/>
      <c r="AR153" s="80"/>
      <c r="AS153" s="80"/>
      <c r="AT153" s="80"/>
      <c r="AU153" s="80"/>
      <c r="AV153" s="80"/>
      <c r="AW153" s="80"/>
      <c r="AX153" s="12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12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12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8"/>
    </row>
    <row r="154" spans="1:122" x14ac:dyDescent="0.25">
      <c r="A154" s="119"/>
      <c r="B154" s="48"/>
      <c r="C154" s="88"/>
      <c r="D154" s="120"/>
      <c r="E154" s="80"/>
      <c r="F154" s="120"/>
      <c r="G154" s="120"/>
      <c r="H154" s="120"/>
      <c r="I154" s="120"/>
      <c r="J154" s="120"/>
      <c r="K154" s="120"/>
      <c r="L154" s="120"/>
      <c r="M154" s="120"/>
      <c r="N154" s="120"/>
      <c r="O154" s="80"/>
      <c r="P154" s="80"/>
      <c r="Q154" s="80"/>
      <c r="R154" s="120"/>
      <c r="S154" s="80"/>
      <c r="T154" s="120"/>
      <c r="U154" s="80"/>
      <c r="V154" s="80"/>
      <c r="W154" s="120"/>
      <c r="X154" s="120"/>
      <c r="Y154" s="80"/>
      <c r="Z154" s="80"/>
      <c r="AA154" s="120"/>
      <c r="AB154" s="80"/>
      <c r="AC154" s="120"/>
      <c r="AD154" s="80"/>
      <c r="AE154" s="80"/>
      <c r="AF154" s="8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80"/>
      <c r="AR154" s="80"/>
      <c r="AS154" s="80"/>
      <c r="AT154" s="80"/>
      <c r="AU154" s="80"/>
      <c r="AV154" s="80"/>
      <c r="AW154" s="80"/>
      <c r="AX154" s="12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12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12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8"/>
    </row>
    <row r="155" spans="1:122" x14ac:dyDescent="0.25">
      <c r="A155" s="119"/>
      <c r="B155" s="48"/>
      <c r="C155" s="88"/>
      <c r="D155" s="120"/>
      <c r="E155" s="80"/>
      <c r="F155" s="120"/>
      <c r="G155" s="120"/>
      <c r="H155" s="120"/>
      <c r="I155" s="120"/>
      <c r="J155" s="120"/>
      <c r="K155" s="120"/>
      <c r="L155" s="120"/>
      <c r="M155" s="120"/>
      <c r="N155" s="120"/>
      <c r="O155" s="80"/>
      <c r="P155" s="80"/>
      <c r="Q155" s="80"/>
      <c r="R155" s="120"/>
      <c r="S155" s="80"/>
      <c r="T155" s="120"/>
      <c r="U155" s="80"/>
      <c r="V155" s="80"/>
      <c r="W155" s="120"/>
      <c r="X155" s="120"/>
      <c r="Y155" s="80"/>
      <c r="Z155" s="80"/>
      <c r="AA155" s="120"/>
      <c r="AB155" s="80"/>
      <c r="AC155" s="120"/>
      <c r="AD155" s="80"/>
      <c r="AE155" s="80"/>
      <c r="AF155" s="8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80"/>
      <c r="AR155" s="80"/>
      <c r="AS155" s="80"/>
      <c r="AT155" s="80"/>
      <c r="AU155" s="80"/>
      <c r="AV155" s="80"/>
      <c r="AW155" s="80"/>
      <c r="AX155" s="12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12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12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8"/>
    </row>
    <row r="156" spans="1:122" x14ac:dyDescent="0.25">
      <c r="A156" s="119"/>
      <c r="B156" s="48"/>
      <c r="C156" s="88"/>
      <c r="D156" s="120"/>
      <c r="E156" s="80"/>
      <c r="F156" s="120"/>
      <c r="G156" s="120"/>
      <c r="H156" s="120"/>
      <c r="I156" s="120"/>
      <c r="J156" s="120"/>
      <c r="K156" s="120"/>
      <c r="L156" s="120"/>
      <c r="M156" s="120"/>
      <c r="N156" s="120"/>
      <c r="O156" s="80"/>
      <c r="P156" s="80"/>
      <c r="Q156" s="80"/>
      <c r="R156" s="120"/>
      <c r="S156" s="80"/>
      <c r="T156" s="120"/>
      <c r="U156" s="80"/>
      <c r="V156" s="80"/>
      <c r="W156" s="120"/>
      <c r="X156" s="120"/>
      <c r="Y156" s="80"/>
      <c r="Z156" s="80"/>
      <c r="AA156" s="120"/>
      <c r="AB156" s="80"/>
      <c r="AC156" s="120"/>
      <c r="AD156" s="80"/>
      <c r="AE156" s="80"/>
      <c r="AF156" s="8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80"/>
      <c r="AR156" s="80"/>
      <c r="AS156" s="80"/>
      <c r="AT156" s="80"/>
      <c r="AU156" s="80"/>
      <c r="AV156" s="80"/>
      <c r="AW156" s="80"/>
      <c r="AX156" s="12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12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12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8"/>
    </row>
    <row r="157" spans="1:122" x14ac:dyDescent="0.25">
      <c r="A157" s="119"/>
      <c r="B157" s="48"/>
      <c r="C157" s="88"/>
      <c r="D157" s="120"/>
      <c r="E157" s="80"/>
      <c r="F157" s="120"/>
      <c r="G157" s="120"/>
      <c r="H157" s="120"/>
      <c r="I157" s="120"/>
      <c r="J157" s="120"/>
      <c r="K157" s="120"/>
      <c r="L157" s="120"/>
      <c r="M157" s="120"/>
      <c r="N157" s="120"/>
      <c r="O157" s="80"/>
      <c r="P157" s="80"/>
      <c r="Q157" s="80"/>
      <c r="R157" s="120"/>
      <c r="S157" s="80"/>
      <c r="T157" s="120"/>
      <c r="U157" s="80"/>
      <c r="V157" s="80"/>
      <c r="W157" s="120"/>
      <c r="X157" s="120"/>
      <c r="Y157" s="80"/>
      <c r="Z157" s="80"/>
      <c r="AA157" s="120"/>
      <c r="AB157" s="80"/>
      <c r="AC157" s="120"/>
      <c r="AD157" s="80"/>
      <c r="AE157" s="80"/>
      <c r="AF157" s="8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80"/>
      <c r="AR157" s="80"/>
      <c r="AS157" s="80"/>
      <c r="AT157" s="80"/>
      <c r="AU157" s="80"/>
      <c r="AV157" s="80"/>
      <c r="AW157" s="80"/>
      <c r="AX157" s="12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12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12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0"/>
      <c r="DR157" s="88"/>
    </row>
    <row r="158" spans="1:122" x14ac:dyDescent="0.25">
      <c r="A158" s="119"/>
      <c r="B158" s="48"/>
      <c r="C158" s="88"/>
      <c r="D158" s="120"/>
      <c r="E158" s="80"/>
      <c r="F158" s="120"/>
      <c r="G158" s="120"/>
      <c r="H158" s="120"/>
      <c r="I158" s="120"/>
      <c r="J158" s="120"/>
      <c r="K158" s="120"/>
      <c r="L158" s="120"/>
      <c r="M158" s="120"/>
      <c r="N158" s="120"/>
      <c r="O158" s="80"/>
      <c r="P158" s="80"/>
      <c r="Q158" s="80"/>
      <c r="R158" s="120"/>
      <c r="S158" s="80"/>
      <c r="T158" s="120"/>
      <c r="U158" s="80"/>
      <c r="V158" s="80"/>
      <c r="W158" s="120"/>
      <c r="X158" s="120"/>
      <c r="Y158" s="80"/>
      <c r="Z158" s="80"/>
      <c r="AA158" s="120"/>
      <c r="AB158" s="80"/>
      <c r="AC158" s="120"/>
      <c r="AD158" s="80"/>
      <c r="AE158" s="80"/>
      <c r="AF158" s="8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80"/>
      <c r="AR158" s="80"/>
      <c r="AS158" s="80"/>
      <c r="AT158" s="80"/>
      <c r="AU158" s="80"/>
      <c r="AV158" s="80"/>
      <c r="AW158" s="80"/>
      <c r="AX158" s="12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12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120"/>
      <c r="CI158" s="80"/>
      <c r="CJ158" s="80"/>
      <c r="CK158" s="80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  <c r="DP158" s="80"/>
      <c r="DQ158" s="80"/>
      <c r="DR158" s="88"/>
    </row>
    <row r="159" spans="1:122" x14ac:dyDescent="0.25">
      <c r="A159" s="119"/>
      <c r="B159" s="48"/>
      <c r="C159" s="88"/>
      <c r="D159" s="120"/>
      <c r="E159" s="80"/>
      <c r="F159" s="120"/>
      <c r="G159" s="120"/>
      <c r="H159" s="120"/>
      <c r="I159" s="120"/>
      <c r="J159" s="120"/>
      <c r="K159" s="120"/>
      <c r="L159" s="120"/>
      <c r="M159" s="120"/>
      <c r="N159" s="120"/>
      <c r="O159" s="80"/>
      <c r="P159" s="80"/>
      <c r="Q159" s="80"/>
      <c r="R159" s="120"/>
      <c r="S159" s="80"/>
      <c r="T159" s="120"/>
      <c r="U159" s="80"/>
      <c r="V159" s="80"/>
      <c r="W159" s="120"/>
      <c r="X159" s="120"/>
      <c r="Y159" s="80"/>
      <c r="Z159" s="80"/>
      <c r="AA159" s="120"/>
      <c r="AB159" s="80"/>
      <c r="AC159" s="120"/>
      <c r="AD159" s="80"/>
      <c r="AE159" s="80"/>
      <c r="AF159" s="8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80"/>
      <c r="AR159" s="80"/>
      <c r="AS159" s="80"/>
      <c r="AT159" s="80"/>
      <c r="AU159" s="80"/>
      <c r="AV159" s="80"/>
      <c r="AW159" s="80"/>
      <c r="AX159" s="12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12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120"/>
      <c r="CI159" s="80"/>
      <c r="CJ159" s="80"/>
      <c r="CK159" s="80"/>
      <c r="CL159" s="80"/>
      <c r="CM159" s="80"/>
      <c r="CN159" s="80"/>
      <c r="CO159" s="80"/>
      <c r="CP159" s="80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  <c r="DH159" s="80"/>
      <c r="DI159" s="80"/>
      <c r="DJ159" s="80"/>
      <c r="DK159" s="80"/>
      <c r="DL159" s="80"/>
      <c r="DM159" s="80"/>
      <c r="DN159" s="80"/>
      <c r="DO159" s="80"/>
      <c r="DP159" s="80"/>
      <c r="DQ159" s="80"/>
      <c r="DR159" s="88"/>
    </row>
    <row r="160" spans="1:122" x14ac:dyDescent="0.25">
      <c r="A160" s="119"/>
      <c r="B160" s="48"/>
      <c r="C160" s="88"/>
      <c r="D160" s="120"/>
      <c r="E160" s="80"/>
      <c r="F160" s="120"/>
      <c r="G160" s="120"/>
      <c r="H160" s="120"/>
      <c r="I160" s="120"/>
      <c r="J160" s="120"/>
      <c r="K160" s="120"/>
      <c r="L160" s="120"/>
      <c r="M160" s="120"/>
      <c r="N160" s="120"/>
      <c r="O160" s="80"/>
      <c r="P160" s="80"/>
      <c r="Q160" s="80"/>
      <c r="R160" s="120"/>
      <c r="S160" s="80"/>
      <c r="T160" s="120"/>
      <c r="U160" s="80"/>
      <c r="V160" s="80"/>
      <c r="W160" s="120"/>
      <c r="X160" s="120"/>
      <c r="Y160" s="80"/>
      <c r="Z160" s="80"/>
      <c r="AA160" s="120"/>
      <c r="AB160" s="80"/>
      <c r="AC160" s="120"/>
      <c r="AD160" s="80"/>
      <c r="AE160" s="80"/>
      <c r="AF160" s="8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80"/>
      <c r="AR160" s="80"/>
      <c r="AS160" s="80"/>
      <c r="AT160" s="80"/>
      <c r="AU160" s="80"/>
      <c r="AV160" s="80"/>
      <c r="AW160" s="80"/>
      <c r="AX160" s="12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12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120"/>
      <c r="CI160" s="80"/>
      <c r="CJ160" s="80"/>
      <c r="CK160" s="80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80"/>
      <c r="DQ160" s="80"/>
      <c r="DR160" s="88"/>
    </row>
    <row r="161" spans="1:122" x14ac:dyDescent="0.25">
      <c r="A161" s="119"/>
      <c r="B161" s="48"/>
      <c r="C161" s="88"/>
      <c r="D161" s="120"/>
      <c r="E161" s="80"/>
      <c r="F161" s="120"/>
      <c r="G161" s="120"/>
      <c r="H161" s="120"/>
      <c r="I161" s="120"/>
      <c r="J161" s="120"/>
      <c r="K161" s="120"/>
      <c r="L161" s="120"/>
      <c r="M161" s="120"/>
      <c r="N161" s="120"/>
      <c r="O161" s="80"/>
      <c r="P161" s="80"/>
      <c r="Q161" s="80"/>
      <c r="R161" s="120"/>
      <c r="S161" s="80"/>
      <c r="T161" s="120"/>
      <c r="U161" s="80"/>
      <c r="V161" s="80"/>
      <c r="W161" s="120"/>
      <c r="X161" s="120"/>
      <c r="Y161" s="80"/>
      <c r="Z161" s="80"/>
      <c r="AA161" s="120"/>
      <c r="AB161" s="80"/>
      <c r="AC161" s="120"/>
      <c r="AD161" s="80"/>
      <c r="AE161" s="80"/>
      <c r="AF161" s="8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80"/>
      <c r="AR161" s="80"/>
      <c r="AS161" s="80"/>
      <c r="AT161" s="80"/>
      <c r="AU161" s="80"/>
      <c r="AV161" s="80"/>
      <c r="AW161" s="80"/>
      <c r="AX161" s="12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12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12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  <c r="DH161" s="80"/>
      <c r="DI161" s="80"/>
      <c r="DJ161" s="80"/>
      <c r="DK161" s="80"/>
      <c r="DL161" s="80"/>
      <c r="DM161" s="80"/>
      <c r="DN161" s="80"/>
      <c r="DO161" s="80"/>
      <c r="DP161" s="80"/>
      <c r="DQ161" s="80"/>
      <c r="DR161" s="88"/>
    </row>
    <row r="162" spans="1:122" x14ac:dyDescent="0.25">
      <c r="A162" s="119"/>
      <c r="B162" s="48"/>
      <c r="C162" s="88"/>
      <c r="D162" s="120"/>
      <c r="E162" s="80"/>
      <c r="F162" s="120"/>
      <c r="G162" s="120"/>
      <c r="H162" s="120"/>
      <c r="I162" s="120"/>
      <c r="J162" s="120"/>
      <c r="K162" s="120"/>
      <c r="L162" s="120"/>
      <c r="M162" s="120"/>
      <c r="N162" s="120"/>
      <c r="O162" s="80"/>
      <c r="P162" s="80"/>
      <c r="Q162" s="80"/>
      <c r="R162" s="120"/>
      <c r="S162" s="80"/>
      <c r="T162" s="120"/>
      <c r="U162" s="80"/>
      <c r="V162" s="80"/>
      <c r="W162" s="120"/>
      <c r="X162" s="120"/>
      <c r="Y162" s="80"/>
      <c r="Z162" s="80"/>
      <c r="AA162" s="120"/>
      <c r="AB162" s="80"/>
      <c r="AC162" s="120"/>
      <c r="AD162" s="80"/>
      <c r="AE162" s="80"/>
      <c r="AF162" s="8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80"/>
      <c r="AR162" s="80"/>
      <c r="AS162" s="80"/>
      <c r="AT162" s="80"/>
      <c r="AU162" s="80"/>
      <c r="AV162" s="80"/>
      <c r="AW162" s="80"/>
      <c r="AX162" s="12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12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12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  <c r="DP162" s="80"/>
      <c r="DQ162" s="80"/>
      <c r="DR162" s="88"/>
    </row>
    <row r="163" spans="1:122" x14ac:dyDescent="0.25">
      <c r="A163" s="119"/>
      <c r="B163" s="48"/>
      <c r="C163" s="88"/>
      <c r="D163" s="120"/>
      <c r="E163" s="80"/>
      <c r="F163" s="120"/>
      <c r="G163" s="120"/>
      <c r="H163" s="120"/>
      <c r="I163" s="120"/>
      <c r="J163" s="120"/>
      <c r="K163" s="120"/>
      <c r="L163" s="120"/>
      <c r="M163" s="120"/>
      <c r="N163" s="120"/>
      <c r="O163" s="80"/>
      <c r="P163" s="80"/>
      <c r="Q163" s="80"/>
      <c r="R163" s="120"/>
      <c r="S163" s="80"/>
      <c r="T163" s="120"/>
      <c r="U163" s="80"/>
      <c r="V163" s="80"/>
      <c r="W163" s="120"/>
      <c r="X163" s="120"/>
      <c r="Y163" s="80"/>
      <c r="Z163" s="80"/>
      <c r="AA163" s="120"/>
      <c r="AB163" s="80"/>
      <c r="AC163" s="120"/>
      <c r="AD163" s="80"/>
      <c r="AE163" s="80"/>
      <c r="AF163" s="8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80"/>
      <c r="AR163" s="80"/>
      <c r="AS163" s="80"/>
      <c r="AT163" s="80"/>
      <c r="AU163" s="80"/>
      <c r="AV163" s="80"/>
      <c r="AW163" s="80"/>
      <c r="AX163" s="12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12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12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  <c r="DP163" s="80"/>
      <c r="DQ163" s="80"/>
      <c r="DR163" s="88"/>
    </row>
    <row r="164" spans="1:122" x14ac:dyDescent="0.25">
      <c r="A164" s="119"/>
      <c r="B164" s="48"/>
      <c r="C164" s="88"/>
      <c r="D164" s="120"/>
      <c r="E164" s="80"/>
      <c r="F164" s="120"/>
      <c r="G164" s="120"/>
      <c r="H164" s="120"/>
      <c r="I164" s="120"/>
      <c r="J164" s="120"/>
      <c r="K164" s="120"/>
      <c r="L164" s="120"/>
      <c r="M164" s="120"/>
      <c r="N164" s="120"/>
      <c r="O164" s="80"/>
      <c r="P164" s="80"/>
      <c r="Q164" s="80"/>
      <c r="R164" s="120"/>
      <c r="S164" s="80"/>
      <c r="T164" s="120"/>
      <c r="U164" s="80"/>
      <c r="V164" s="80"/>
      <c r="W164" s="120"/>
      <c r="X164" s="120"/>
      <c r="Y164" s="80"/>
      <c r="Z164" s="80"/>
      <c r="AA164" s="120"/>
      <c r="AB164" s="80"/>
      <c r="AC164" s="120"/>
      <c r="AD164" s="80"/>
      <c r="AE164" s="80"/>
      <c r="AF164" s="8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80"/>
      <c r="AR164" s="80"/>
      <c r="AS164" s="80"/>
      <c r="AT164" s="80"/>
      <c r="AU164" s="80"/>
      <c r="AV164" s="80"/>
      <c r="AW164" s="80"/>
      <c r="AX164" s="12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12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12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8"/>
    </row>
    <row r="165" spans="1:122" x14ac:dyDescent="0.25">
      <c r="B165" s="96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120"/>
    </row>
    <row r="166" spans="1:122" x14ac:dyDescent="0.25">
      <c r="B166" s="96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80"/>
      <c r="BH166" s="80"/>
      <c r="BI166" s="80"/>
      <c r="BJ166" s="80"/>
      <c r="BK166" s="80"/>
      <c r="BL166" s="80"/>
      <c r="BM166" s="80"/>
      <c r="BN166" s="80"/>
      <c r="BO166" s="80"/>
      <c r="BP166" s="122"/>
      <c r="BQ166" s="122"/>
      <c r="BR166" s="122"/>
      <c r="BS166" s="122"/>
      <c r="BT166" s="122"/>
      <c r="BU166" s="122"/>
      <c r="BV166" s="122"/>
      <c r="BW166" s="122"/>
      <c r="BX166" s="122"/>
      <c r="BY166" s="80"/>
      <c r="BZ166" s="80"/>
      <c r="CA166" s="80"/>
      <c r="CB166" s="80"/>
      <c r="CC166" s="80"/>
      <c r="CD166" s="80"/>
      <c r="CE166" s="80"/>
      <c r="CF166" s="80"/>
      <c r="CG166" s="80"/>
      <c r="CH166" s="122"/>
      <c r="CI166" s="122"/>
      <c r="CJ166" s="122"/>
      <c r="CK166" s="122"/>
      <c r="CL166" s="122"/>
      <c r="CM166" s="122"/>
      <c r="CN166" s="122"/>
      <c r="CO166" s="122"/>
      <c r="CP166" s="122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  <c r="DP166" s="80"/>
      <c r="DQ166" s="80"/>
      <c r="DR166" s="120"/>
    </row>
    <row r="167" spans="1:122" x14ac:dyDescent="0.25">
      <c r="B167" s="96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0"/>
      <c r="DR167" s="120"/>
    </row>
    <row r="168" spans="1:122" x14ac:dyDescent="0.25">
      <c r="A168" s="119"/>
      <c r="B168" s="47"/>
      <c r="C168" s="88"/>
      <c r="D168" s="120"/>
      <c r="E168" s="80"/>
      <c r="F168" s="120"/>
      <c r="G168" s="120"/>
      <c r="H168" s="120"/>
      <c r="I168" s="120"/>
      <c r="J168" s="120"/>
      <c r="K168" s="120"/>
      <c r="L168" s="120"/>
      <c r="M168" s="120"/>
      <c r="N168" s="120"/>
      <c r="O168" s="80"/>
      <c r="P168" s="80"/>
      <c r="Q168" s="80"/>
      <c r="R168" s="120"/>
      <c r="S168" s="80"/>
      <c r="T168" s="120"/>
      <c r="U168" s="80"/>
      <c r="V168" s="80"/>
      <c r="W168" s="120"/>
      <c r="X168" s="120"/>
      <c r="Y168" s="80"/>
      <c r="Z168" s="80"/>
      <c r="AA168" s="120"/>
      <c r="AB168" s="80"/>
      <c r="AC168" s="120"/>
      <c r="AD168" s="80"/>
      <c r="AE168" s="80"/>
      <c r="AF168" s="8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80"/>
      <c r="AR168" s="80"/>
      <c r="AS168" s="80"/>
      <c r="AT168" s="80"/>
      <c r="AU168" s="80"/>
      <c r="AV168" s="80"/>
      <c r="AW168" s="80"/>
      <c r="AX168" s="12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12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12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8"/>
    </row>
    <row r="169" spans="1:122" x14ac:dyDescent="0.25">
      <c r="A169" s="119"/>
      <c r="B169" s="47"/>
      <c r="C169" s="88"/>
      <c r="D169" s="120"/>
      <c r="E169" s="80"/>
      <c r="F169" s="120"/>
      <c r="G169" s="120"/>
      <c r="H169" s="120"/>
      <c r="I169" s="120"/>
      <c r="J169" s="120"/>
      <c r="K169" s="120"/>
      <c r="L169" s="120"/>
      <c r="M169" s="120"/>
      <c r="N169" s="120"/>
      <c r="O169" s="80"/>
      <c r="P169" s="80"/>
      <c r="Q169" s="80"/>
      <c r="R169" s="120"/>
      <c r="S169" s="80"/>
      <c r="T169" s="120"/>
      <c r="U169" s="80"/>
      <c r="V169" s="80"/>
      <c r="W169" s="120"/>
      <c r="X169" s="120"/>
      <c r="Y169" s="80"/>
      <c r="Z169" s="80"/>
      <c r="AA169" s="120"/>
      <c r="AB169" s="80"/>
      <c r="AC169" s="120"/>
      <c r="AD169" s="80"/>
      <c r="AE169" s="80"/>
      <c r="AF169" s="8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80"/>
      <c r="AR169" s="80"/>
      <c r="AS169" s="80"/>
      <c r="AT169" s="80"/>
      <c r="AU169" s="80"/>
      <c r="AV169" s="80"/>
      <c r="AW169" s="80"/>
      <c r="AX169" s="12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12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12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8"/>
    </row>
    <row r="170" spans="1:122" x14ac:dyDescent="0.25">
      <c r="A170" s="119"/>
      <c r="B170" s="48"/>
      <c r="C170" s="88"/>
      <c r="D170" s="120"/>
      <c r="E170" s="80"/>
      <c r="F170" s="120"/>
      <c r="G170" s="120"/>
      <c r="H170" s="120"/>
      <c r="I170" s="120"/>
      <c r="J170" s="120"/>
      <c r="K170" s="120"/>
      <c r="L170" s="120"/>
      <c r="M170" s="120"/>
      <c r="N170" s="120"/>
      <c r="O170" s="80"/>
      <c r="P170" s="80"/>
      <c r="Q170" s="80"/>
      <c r="R170" s="120"/>
      <c r="S170" s="80"/>
      <c r="T170" s="120"/>
      <c r="U170" s="80"/>
      <c r="V170" s="80"/>
      <c r="W170" s="120"/>
      <c r="X170" s="120"/>
      <c r="Y170" s="80"/>
      <c r="Z170" s="80"/>
      <c r="AA170" s="120"/>
      <c r="AB170" s="80"/>
      <c r="AC170" s="120"/>
      <c r="AD170" s="80"/>
      <c r="AE170" s="80"/>
      <c r="AF170" s="8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80"/>
      <c r="AR170" s="80"/>
      <c r="AS170" s="80"/>
      <c r="AT170" s="80"/>
      <c r="AU170" s="80"/>
      <c r="AV170" s="80"/>
      <c r="AW170" s="80"/>
      <c r="AX170" s="12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12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12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8"/>
    </row>
    <row r="171" spans="1:122" x14ac:dyDescent="0.25">
      <c r="B171" s="96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120"/>
    </row>
    <row r="172" spans="1:122" x14ac:dyDescent="0.25">
      <c r="A172" s="119"/>
      <c r="B172" s="48"/>
      <c r="C172" s="88"/>
      <c r="D172" s="120"/>
      <c r="E172" s="80"/>
      <c r="F172" s="120"/>
      <c r="G172" s="120"/>
      <c r="H172" s="120"/>
      <c r="I172" s="120"/>
      <c r="J172" s="120"/>
      <c r="K172" s="120"/>
      <c r="L172" s="120"/>
      <c r="M172" s="120"/>
      <c r="N172" s="120"/>
      <c r="O172" s="80"/>
      <c r="P172" s="80"/>
      <c r="Q172" s="80"/>
      <c r="R172" s="120"/>
      <c r="S172" s="80"/>
      <c r="T172" s="120"/>
      <c r="U172" s="80"/>
      <c r="V172" s="80"/>
      <c r="W172" s="120"/>
      <c r="X172" s="120"/>
      <c r="Y172" s="80"/>
      <c r="Z172" s="80"/>
      <c r="AA172" s="120"/>
      <c r="AB172" s="80"/>
      <c r="AC172" s="120"/>
      <c r="AD172" s="80"/>
      <c r="AE172" s="80"/>
      <c r="AF172" s="8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80"/>
      <c r="AR172" s="80"/>
      <c r="AS172" s="80"/>
      <c r="AT172" s="80"/>
      <c r="AU172" s="80"/>
      <c r="AV172" s="80"/>
      <c r="AW172" s="80"/>
      <c r="AX172" s="12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12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12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8"/>
    </row>
    <row r="173" spans="1:122" x14ac:dyDescent="0.25">
      <c r="A173" s="119"/>
      <c r="B173" s="48"/>
      <c r="C173" s="88"/>
      <c r="D173" s="120"/>
      <c r="E173" s="80"/>
      <c r="F173" s="120"/>
      <c r="G173" s="120"/>
      <c r="H173" s="120"/>
      <c r="I173" s="120"/>
      <c r="J173" s="120"/>
      <c r="K173" s="120"/>
      <c r="L173" s="120"/>
      <c r="M173" s="120"/>
      <c r="N173" s="120"/>
      <c r="O173" s="80"/>
      <c r="P173" s="80"/>
      <c r="Q173" s="80"/>
      <c r="R173" s="120"/>
      <c r="S173" s="80"/>
      <c r="T173" s="120"/>
      <c r="U173" s="80"/>
      <c r="V173" s="80"/>
      <c r="W173" s="120"/>
      <c r="X173" s="120"/>
      <c r="Y173" s="80"/>
      <c r="Z173" s="80"/>
      <c r="AA173" s="120"/>
      <c r="AB173" s="80"/>
      <c r="AC173" s="120"/>
      <c r="AD173" s="80"/>
      <c r="AE173" s="80"/>
      <c r="AF173" s="8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80"/>
      <c r="AR173" s="80"/>
      <c r="AS173" s="80"/>
      <c r="AT173" s="80"/>
      <c r="AU173" s="80"/>
      <c r="AV173" s="80"/>
      <c r="AW173" s="80"/>
      <c r="AX173" s="12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12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12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8"/>
    </row>
    <row r="174" spans="1:122" x14ac:dyDescent="0.25">
      <c r="A174" s="119"/>
      <c r="B174" s="48"/>
      <c r="C174" s="88"/>
      <c r="D174" s="120"/>
      <c r="E174" s="80"/>
      <c r="F174" s="120"/>
      <c r="G174" s="120"/>
      <c r="H174" s="120"/>
      <c r="I174" s="120"/>
      <c r="J174" s="120"/>
      <c r="K174" s="120"/>
      <c r="L174" s="120"/>
      <c r="M174" s="120"/>
      <c r="N174" s="120"/>
      <c r="O174" s="80"/>
      <c r="P174" s="80"/>
      <c r="Q174" s="80"/>
      <c r="R174" s="120"/>
      <c r="S174" s="80"/>
      <c r="T174" s="120"/>
      <c r="U174" s="80"/>
      <c r="V174" s="80"/>
      <c r="W174" s="120"/>
      <c r="X174" s="120"/>
      <c r="Y174" s="80"/>
      <c r="Z174" s="80"/>
      <c r="AA174" s="120"/>
      <c r="AB174" s="80"/>
      <c r="AC174" s="120"/>
      <c r="AD174" s="80"/>
      <c r="AE174" s="80"/>
      <c r="AF174" s="8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80"/>
      <c r="AR174" s="80"/>
      <c r="AS174" s="80"/>
      <c r="AT174" s="80"/>
      <c r="AU174" s="80"/>
      <c r="AV174" s="80"/>
      <c r="AW174" s="80"/>
      <c r="AX174" s="12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12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12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8"/>
    </row>
    <row r="175" spans="1:122" x14ac:dyDescent="0.25">
      <c r="A175" s="119"/>
      <c r="B175" s="47"/>
      <c r="C175" s="88"/>
      <c r="D175" s="120"/>
      <c r="E175" s="80"/>
      <c r="F175" s="120"/>
      <c r="G175" s="120"/>
      <c r="H175" s="120"/>
      <c r="I175" s="120"/>
      <c r="J175" s="120"/>
      <c r="K175" s="120"/>
      <c r="L175" s="120"/>
      <c r="M175" s="120"/>
      <c r="N175" s="120"/>
      <c r="O175" s="80"/>
      <c r="P175" s="80"/>
      <c r="Q175" s="80"/>
      <c r="R175" s="120"/>
      <c r="S175" s="80"/>
      <c r="T175" s="120"/>
      <c r="U175" s="80"/>
      <c r="V175" s="80"/>
      <c r="W175" s="120"/>
      <c r="X175" s="120"/>
      <c r="Y175" s="80"/>
      <c r="Z175" s="80"/>
      <c r="AA175" s="120"/>
      <c r="AB175" s="80"/>
      <c r="AC175" s="120"/>
      <c r="AD175" s="80"/>
      <c r="AE175" s="80"/>
      <c r="AF175" s="8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80"/>
      <c r="AR175" s="80"/>
      <c r="AS175" s="80"/>
      <c r="AT175" s="80"/>
      <c r="AU175" s="80"/>
      <c r="AV175" s="80"/>
      <c r="AW175" s="80"/>
      <c r="AX175" s="12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12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12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8"/>
    </row>
    <row r="176" spans="1:122" x14ac:dyDescent="0.25">
      <c r="A176" s="119"/>
      <c r="B176" s="48"/>
      <c r="C176" s="88"/>
      <c r="D176" s="120"/>
      <c r="E176" s="80"/>
      <c r="F176" s="120"/>
      <c r="G176" s="120"/>
      <c r="H176" s="120"/>
      <c r="I176" s="120"/>
      <c r="J176" s="120"/>
      <c r="K176" s="120"/>
      <c r="L176" s="120"/>
      <c r="M176" s="120"/>
      <c r="N176" s="120"/>
      <c r="O176" s="80"/>
      <c r="P176" s="80"/>
      <c r="Q176" s="80"/>
      <c r="R176" s="120"/>
      <c r="S176" s="80"/>
      <c r="T176" s="120"/>
      <c r="U176" s="80"/>
      <c r="V176" s="80"/>
      <c r="W176" s="120"/>
      <c r="X176" s="120"/>
      <c r="Y176" s="80"/>
      <c r="Z176" s="80"/>
      <c r="AA176" s="120"/>
      <c r="AB176" s="80"/>
      <c r="AC176" s="120"/>
      <c r="AD176" s="80"/>
      <c r="AE176" s="80"/>
      <c r="AF176" s="8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80"/>
      <c r="AR176" s="80"/>
      <c r="AS176" s="80"/>
      <c r="AT176" s="80"/>
      <c r="AU176" s="80"/>
      <c r="AV176" s="80"/>
      <c r="AW176" s="80"/>
      <c r="AX176" s="12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12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12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8"/>
    </row>
    <row r="177" spans="1:122" x14ac:dyDescent="0.25">
      <c r="A177" s="119"/>
      <c r="B177" s="48"/>
      <c r="C177" s="88"/>
      <c r="D177" s="120"/>
      <c r="E177" s="80"/>
      <c r="F177" s="120"/>
      <c r="G177" s="120"/>
      <c r="H177" s="120"/>
      <c r="I177" s="120"/>
      <c r="J177" s="120"/>
      <c r="K177" s="120"/>
      <c r="L177" s="120"/>
      <c r="M177" s="120"/>
      <c r="N177" s="120"/>
      <c r="O177" s="80"/>
      <c r="P177" s="80"/>
      <c r="Q177" s="80"/>
      <c r="R177" s="120"/>
      <c r="S177" s="80"/>
      <c r="T177" s="120"/>
      <c r="U177" s="80"/>
      <c r="V177" s="80"/>
      <c r="W177" s="120"/>
      <c r="X177" s="120"/>
      <c r="Y177" s="80"/>
      <c r="Z177" s="80"/>
      <c r="AA177" s="120"/>
      <c r="AB177" s="80"/>
      <c r="AC177" s="120"/>
      <c r="AD177" s="80"/>
      <c r="AE177" s="80"/>
      <c r="AF177" s="8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80"/>
      <c r="AR177" s="80"/>
      <c r="AS177" s="80"/>
      <c r="AT177" s="80"/>
      <c r="AU177" s="80"/>
      <c r="AV177" s="80"/>
      <c r="AW177" s="80"/>
      <c r="AX177" s="12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12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12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8"/>
    </row>
    <row r="178" spans="1:122" x14ac:dyDescent="0.25">
      <c r="B178" s="96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80"/>
      <c r="BH178" s="80"/>
      <c r="BI178" s="80"/>
      <c r="BJ178" s="80"/>
      <c r="BK178" s="80"/>
      <c r="BL178" s="80"/>
      <c r="BM178" s="80"/>
      <c r="BN178" s="80"/>
      <c r="BO178" s="80"/>
      <c r="BP178" s="122"/>
      <c r="BQ178" s="122"/>
      <c r="BR178" s="122"/>
      <c r="BS178" s="122"/>
      <c r="BT178" s="122"/>
      <c r="BU178" s="122"/>
      <c r="BV178" s="122"/>
      <c r="BW178" s="122"/>
      <c r="BX178" s="122"/>
      <c r="BY178" s="80"/>
      <c r="BZ178" s="80"/>
      <c r="CA178" s="80"/>
      <c r="CB178" s="80"/>
      <c r="CC178" s="80"/>
      <c r="CD178" s="80"/>
      <c r="CE178" s="80"/>
      <c r="CF178" s="80"/>
      <c r="CG178" s="80"/>
      <c r="CH178" s="122"/>
      <c r="CI178" s="122"/>
      <c r="CJ178" s="122"/>
      <c r="CK178" s="122"/>
      <c r="CL178" s="122"/>
      <c r="CM178" s="122"/>
      <c r="CN178" s="122"/>
      <c r="CO178" s="122"/>
      <c r="CP178" s="122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120"/>
    </row>
    <row r="179" spans="1:122" x14ac:dyDescent="0.25">
      <c r="B179" s="96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120"/>
    </row>
    <row r="180" spans="1:122" x14ac:dyDescent="0.25">
      <c r="B180" s="48"/>
      <c r="C180" s="88"/>
      <c r="D180" s="120"/>
      <c r="E180" s="80"/>
      <c r="F180" s="120"/>
      <c r="G180" s="120"/>
      <c r="H180" s="120"/>
      <c r="I180" s="120"/>
      <c r="J180" s="120"/>
      <c r="K180" s="120"/>
      <c r="L180" s="120"/>
      <c r="M180" s="120"/>
      <c r="N180" s="120"/>
      <c r="O180" s="80"/>
      <c r="P180" s="80"/>
      <c r="Q180" s="80"/>
      <c r="R180" s="120"/>
      <c r="S180" s="80"/>
      <c r="T180" s="120"/>
      <c r="U180" s="80"/>
      <c r="V180" s="80"/>
      <c r="W180" s="120"/>
      <c r="X180" s="120"/>
      <c r="Y180" s="80"/>
      <c r="Z180" s="80"/>
      <c r="AA180" s="120"/>
      <c r="AB180" s="80"/>
      <c r="AC180" s="120"/>
      <c r="AD180" s="80"/>
      <c r="AE180" s="80"/>
      <c r="AF180" s="8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80"/>
      <c r="AR180" s="80"/>
      <c r="AS180" s="80"/>
      <c r="AT180" s="80"/>
      <c r="AU180" s="80"/>
      <c r="AV180" s="80"/>
      <c r="AW180" s="80"/>
      <c r="AX180" s="12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12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12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8"/>
    </row>
    <row r="181" spans="1:122" x14ac:dyDescent="0.25">
      <c r="B181" s="48"/>
      <c r="C181" s="88"/>
      <c r="D181" s="120"/>
      <c r="E181" s="80"/>
      <c r="F181" s="120"/>
      <c r="G181" s="120"/>
      <c r="H181" s="120"/>
      <c r="I181" s="120"/>
      <c r="J181" s="120"/>
      <c r="K181" s="120"/>
      <c r="L181" s="120"/>
      <c r="M181" s="120"/>
      <c r="N181" s="120"/>
      <c r="O181" s="80"/>
      <c r="P181" s="80"/>
      <c r="Q181" s="80"/>
      <c r="R181" s="120"/>
      <c r="S181" s="80"/>
      <c r="T181" s="120"/>
      <c r="U181" s="80"/>
      <c r="V181" s="80"/>
      <c r="W181" s="120"/>
      <c r="X181" s="120"/>
      <c r="Y181" s="80"/>
      <c r="Z181" s="80"/>
      <c r="AA181" s="120"/>
      <c r="AB181" s="80"/>
      <c r="AC181" s="120"/>
      <c r="AD181" s="80"/>
      <c r="AE181" s="80"/>
      <c r="AF181" s="8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80"/>
      <c r="AR181" s="80"/>
      <c r="AS181" s="80"/>
      <c r="AT181" s="80"/>
      <c r="AU181" s="80"/>
      <c r="AV181" s="80"/>
      <c r="AW181" s="80"/>
      <c r="AX181" s="12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12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12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8"/>
    </row>
    <row r="182" spans="1:122" x14ac:dyDescent="0.25">
      <c r="B182" s="48"/>
      <c r="C182" s="88"/>
      <c r="D182" s="120"/>
      <c r="E182" s="80"/>
      <c r="F182" s="120"/>
      <c r="G182" s="120"/>
      <c r="H182" s="120"/>
      <c r="I182" s="120"/>
      <c r="J182" s="120"/>
      <c r="K182" s="120"/>
      <c r="L182" s="120"/>
      <c r="M182" s="120"/>
      <c r="N182" s="120"/>
      <c r="O182" s="80"/>
      <c r="P182" s="80"/>
      <c r="Q182" s="80"/>
      <c r="R182" s="120"/>
      <c r="S182" s="80"/>
      <c r="T182" s="120"/>
      <c r="U182" s="80"/>
      <c r="V182" s="80"/>
      <c r="W182" s="120"/>
      <c r="X182" s="120"/>
      <c r="Y182" s="80"/>
      <c r="Z182" s="80"/>
      <c r="AA182" s="120"/>
      <c r="AB182" s="80"/>
      <c r="AC182" s="120"/>
      <c r="AD182" s="80"/>
      <c r="AE182" s="80"/>
      <c r="AF182" s="8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80"/>
      <c r="AR182" s="80"/>
      <c r="AS182" s="80"/>
      <c r="AT182" s="80"/>
      <c r="AU182" s="80"/>
      <c r="AV182" s="80"/>
      <c r="AW182" s="80"/>
      <c r="AX182" s="12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12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12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8"/>
    </row>
    <row r="183" spans="1:122" x14ac:dyDescent="0.25">
      <c r="B183" s="48"/>
      <c r="C183" s="88"/>
      <c r="D183" s="120"/>
      <c r="E183" s="80"/>
      <c r="F183" s="120"/>
      <c r="G183" s="120"/>
      <c r="H183" s="120"/>
      <c r="I183" s="120"/>
      <c r="J183" s="120"/>
      <c r="K183" s="120"/>
      <c r="L183" s="120"/>
      <c r="M183" s="120"/>
      <c r="N183" s="120"/>
      <c r="O183" s="80"/>
      <c r="P183" s="80"/>
      <c r="Q183" s="80"/>
      <c r="R183" s="120"/>
      <c r="S183" s="80"/>
      <c r="T183" s="120"/>
      <c r="U183" s="80"/>
      <c r="V183" s="80"/>
      <c r="W183" s="120"/>
      <c r="X183" s="120"/>
      <c r="Y183" s="80"/>
      <c r="Z183" s="80"/>
      <c r="AA183" s="120"/>
      <c r="AB183" s="80"/>
      <c r="AC183" s="120"/>
      <c r="AD183" s="80"/>
      <c r="AE183" s="80"/>
      <c r="AF183" s="8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80"/>
      <c r="AR183" s="80"/>
      <c r="AS183" s="80"/>
      <c r="AT183" s="80"/>
      <c r="AU183" s="80"/>
      <c r="AV183" s="80"/>
      <c r="AW183" s="80"/>
      <c r="AX183" s="12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12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12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8"/>
    </row>
    <row r="184" spans="1:122" x14ac:dyDescent="0.25">
      <c r="B184" s="48"/>
      <c r="C184" s="88"/>
      <c r="D184" s="120"/>
      <c r="E184" s="80"/>
      <c r="F184" s="120"/>
      <c r="G184" s="120"/>
      <c r="H184" s="120"/>
      <c r="I184" s="120"/>
      <c r="J184" s="120"/>
      <c r="K184" s="120"/>
      <c r="L184" s="120"/>
      <c r="M184" s="120"/>
      <c r="N184" s="120"/>
      <c r="O184" s="80"/>
      <c r="P184" s="80"/>
      <c r="Q184" s="80"/>
      <c r="R184" s="120"/>
      <c r="S184" s="80"/>
      <c r="T184" s="120"/>
      <c r="U184" s="80"/>
      <c r="V184" s="80"/>
      <c r="W184" s="120"/>
      <c r="X184" s="120"/>
      <c r="Y184" s="80"/>
      <c r="Z184" s="80"/>
      <c r="AA184" s="120"/>
      <c r="AB184" s="80"/>
      <c r="AC184" s="120"/>
      <c r="AD184" s="80"/>
      <c r="AE184" s="80"/>
      <c r="AF184" s="8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80"/>
      <c r="AR184" s="80"/>
      <c r="AS184" s="80"/>
      <c r="AT184" s="80"/>
      <c r="AU184" s="80"/>
      <c r="AV184" s="80"/>
      <c r="AW184" s="80"/>
      <c r="AX184" s="12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12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12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8"/>
    </row>
    <row r="185" spans="1:122" x14ac:dyDescent="0.25">
      <c r="B185" s="48"/>
      <c r="C185" s="88"/>
      <c r="D185" s="120"/>
      <c r="E185" s="80"/>
      <c r="F185" s="120"/>
      <c r="G185" s="120"/>
      <c r="H185" s="120"/>
      <c r="I185" s="120"/>
      <c r="J185" s="120"/>
      <c r="K185" s="120"/>
      <c r="L185" s="120"/>
      <c r="M185" s="120"/>
      <c r="N185" s="120"/>
      <c r="O185" s="80"/>
      <c r="P185" s="80"/>
      <c r="Q185" s="80"/>
      <c r="R185" s="120"/>
      <c r="S185" s="80"/>
      <c r="T185" s="120"/>
      <c r="U185" s="80"/>
      <c r="V185" s="80"/>
      <c r="W185" s="120"/>
      <c r="X185" s="120"/>
      <c r="Y185" s="80"/>
      <c r="Z185" s="80"/>
      <c r="AA185" s="120"/>
      <c r="AB185" s="80"/>
      <c r="AC185" s="120"/>
      <c r="AD185" s="80"/>
      <c r="AE185" s="80"/>
      <c r="AF185" s="8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80"/>
      <c r="AR185" s="80"/>
      <c r="AS185" s="80"/>
      <c r="AT185" s="80"/>
      <c r="AU185" s="80"/>
      <c r="AV185" s="80"/>
      <c r="AW185" s="80"/>
      <c r="AX185" s="12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12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12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8"/>
    </row>
    <row r="186" spans="1:122" x14ac:dyDescent="0.25">
      <c r="B186" s="48"/>
      <c r="C186" s="88"/>
      <c r="D186" s="120"/>
      <c r="E186" s="80"/>
      <c r="F186" s="120"/>
      <c r="G186" s="120"/>
      <c r="H186" s="120"/>
      <c r="I186" s="120"/>
      <c r="J186" s="120"/>
      <c r="K186" s="120"/>
      <c r="L186" s="120"/>
      <c r="M186" s="120"/>
      <c r="N186" s="120"/>
      <c r="O186" s="80"/>
      <c r="P186" s="80"/>
      <c r="Q186" s="80"/>
      <c r="R186" s="120"/>
      <c r="S186" s="80"/>
      <c r="T186" s="120"/>
      <c r="U186" s="80"/>
      <c r="V186" s="80"/>
      <c r="W186" s="120"/>
      <c r="X186" s="120"/>
      <c r="Y186" s="80"/>
      <c r="Z186" s="80"/>
      <c r="AA186" s="120"/>
      <c r="AB186" s="80"/>
      <c r="AC186" s="120"/>
      <c r="AD186" s="80"/>
      <c r="AE186" s="80"/>
      <c r="AF186" s="8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80"/>
      <c r="AR186" s="80"/>
      <c r="AS186" s="80"/>
      <c r="AT186" s="80"/>
      <c r="AU186" s="80"/>
      <c r="AV186" s="80"/>
      <c r="AW186" s="80"/>
      <c r="AX186" s="12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12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12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8"/>
    </row>
    <row r="187" spans="1:122" x14ac:dyDescent="0.25">
      <c r="B187" s="48"/>
      <c r="C187" s="88"/>
      <c r="D187" s="120"/>
      <c r="E187" s="80"/>
      <c r="F187" s="120"/>
      <c r="G187" s="120"/>
      <c r="H187" s="120"/>
      <c r="I187" s="120"/>
      <c r="J187" s="120"/>
      <c r="K187" s="120"/>
      <c r="L187" s="120"/>
      <c r="M187" s="120"/>
      <c r="N187" s="120"/>
      <c r="O187" s="80"/>
      <c r="P187" s="80"/>
      <c r="Q187" s="80"/>
      <c r="R187" s="120"/>
      <c r="S187" s="80"/>
      <c r="T187" s="120"/>
      <c r="U187" s="80"/>
      <c r="V187" s="80"/>
      <c r="W187" s="120"/>
      <c r="X187" s="120"/>
      <c r="Y187" s="80"/>
      <c r="Z187" s="80"/>
      <c r="AA187" s="120"/>
      <c r="AB187" s="80"/>
      <c r="AC187" s="120"/>
      <c r="AD187" s="80"/>
      <c r="AE187" s="80"/>
      <c r="AF187" s="8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80"/>
      <c r="AR187" s="80"/>
      <c r="AS187" s="80"/>
      <c r="AT187" s="80"/>
      <c r="AU187" s="80"/>
      <c r="AV187" s="80"/>
      <c r="AW187" s="80"/>
      <c r="AX187" s="12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12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12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8"/>
    </row>
    <row r="188" spans="1:122" x14ac:dyDescent="0.25">
      <c r="B188" s="48"/>
      <c r="C188" s="88"/>
      <c r="D188" s="120"/>
      <c r="E188" s="80"/>
      <c r="F188" s="120"/>
      <c r="G188" s="120"/>
      <c r="H188" s="120"/>
      <c r="I188" s="120"/>
      <c r="J188" s="120"/>
      <c r="K188" s="120"/>
      <c r="L188" s="120"/>
      <c r="M188" s="120"/>
      <c r="N188" s="120"/>
      <c r="O188" s="80"/>
      <c r="P188" s="80"/>
      <c r="Q188" s="80"/>
      <c r="R188" s="120"/>
      <c r="S188" s="80"/>
      <c r="T188" s="120"/>
      <c r="U188" s="80"/>
      <c r="V188" s="80"/>
      <c r="W188" s="120"/>
      <c r="X188" s="120"/>
      <c r="Y188" s="80"/>
      <c r="Z188" s="80"/>
      <c r="AA188" s="120"/>
      <c r="AB188" s="80"/>
      <c r="AC188" s="120"/>
      <c r="AD188" s="80"/>
      <c r="AE188" s="80"/>
      <c r="AF188" s="8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80"/>
      <c r="AR188" s="80"/>
      <c r="AS188" s="80"/>
      <c r="AT188" s="80"/>
      <c r="AU188" s="80"/>
      <c r="AV188" s="80"/>
      <c r="AW188" s="80"/>
      <c r="AX188" s="12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12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12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8"/>
    </row>
    <row r="189" spans="1:122" x14ac:dyDescent="0.25">
      <c r="B189" s="48"/>
      <c r="C189" s="88"/>
      <c r="D189" s="120"/>
      <c r="E189" s="80"/>
      <c r="F189" s="120"/>
      <c r="G189" s="120"/>
      <c r="H189" s="120"/>
      <c r="I189" s="120"/>
      <c r="J189" s="120"/>
      <c r="K189" s="120"/>
      <c r="L189" s="120"/>
      <c r="M189" s="120"/>
      <c r="N189" s="120"/>
      <c r="O189" s="80"/>
      <c r="P189" s="80"/>
      <c r="Q189" s="80"/>
      <c r="R189" s="120"/>
      <c r="S189" s="80"/>
      <c r="T189" s="120"/>
      <c r="U189" s="80"/>
      <c r="V189" s="80"/>
      <c r="W189" s="120"/>
      <c r="X189" s="120"/>
      <c r="Y189" s="80"/>
      <c r="Z189" s="80"/>
      <c r="AA189" s="120"/>
      <c r="AB189" s="80"/>
      <c r="AC189" s="120"/>
      <c r="AD189" s="80"/>
      <c r="AE189" s="80"/>
      <c r="AF189" s="8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80"/>
      <c r="AR189" s="80"/>
      <c r="AS189" s="80"/>
      <c r="AT189" s="80"/>
      <c r="AU189" s="80"/>
      <c r="AV189" s="80"/>
      <c r="AW189" s="80"/>
      <c r="AX189" s="12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12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12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8"/>
    </row>
    <row r="190" spans="1:122" x14ac:dyDescent="0.25">
      <c r="B190" s="48"/>
      <c r="C190" s="88"/>
      <c r="D190" s="120"/>
      <c r="E190" s="80"/>
      <c r="F190" s="120"/>
      <c r="G190" s="120"/>
      <c r="H190" s="120"/>
      <c r="I190" s="120"/>
      <c r="J190" s="120"/>
      <c r="K190" s="120"/>
      <c r="L190" s="120"/>
      <c r="M190" s="120"/>
      <c r="N190" s="120"/>
      <c r="O190" s="80"/>
      <c r="P190" s="80"/>
      <c r="Q190" s="80"/>
      <c r="R190" s="120"/>
      <c r="S190" s="80"/>
      <c r="T190" s="120"/>
      <c r="U190" s="80"/>
      <c r="V190" s="80"/>
      <c r="W190" s="120"/>
      <c r="X190" s="120"/>
      <c r="Y190" s="80"/>
      <c r="Z190" s="80"/>
      <c r="AA190" s="120"/>
      <c r="AB190" s="80"/>
      <c r="AC190" s="120"/>
      <c r="AD190" s="80"/>
      <c r="AE190" s="80"/>
      <c r="AF190" s="8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80"/>
      <c r="AR190" s="80"/>
      <c r="AS190" s="80"/>
      <c r="AT190" s="80"/>
      <c r="AU190" s="80"/>
      <c r="AV190" s="80"/>
      <c r="AW190" s="80"/>
      <c r="AX190" s="12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12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12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8"/>
    </row>
    <row r="191" spans="1:122" x14ac:dyDescent="0.25">
      <c r="B191" s="48"/>
      <c r="C191" s="88"/>
      <c r="D191" s="120"/>
      <c r="E191" s="80"/>
      <c r="F191" s="120"/>
      <c r="G191" s="120"/>
      <c r="H191" s="120"/>
      <c r="I191" s="120"/>
      <c r="J191" s="120"/>
      <c r="K191" s="120"/>
      <c r="L191" s="120"/>
      <c r="M191" s="120"/>
      <c r="N191" s="120"/>
      <c r="O191" s="80"/>
      <c r="P191" s="80"/>
      <c r="Q191" s="80"/>
      <c r="R191" s="120"/>
      <c r="S191" s="80"/>
      <c r="T191" s="120"/>
      <c r="U191" s="80"/>
      <c r="V191" s="80"/>
      <c r="W191" s="120"/>
      <c r="X191" s="120"/>
      <c r="Y191" s="80"/>
      <c r="Z191" s="80"/>
      <c r="AA191" s="120"/>
      <c r="AB191" s="80"/>
      <c r="AC191" s="120"/>
      <c r="AD191" s="80"/>
      <c r="AE191" s="80"/>
      <c r="AF191" s="8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80"/>
      <c r="AR191" s="80"/>
      <c r="AS191" s="80"/>
      <c r="AT191" s="80"/>
      <c r="AU191" s="80"/>
      <c r="AV191" s="80"/>
      <c r="AW191" s="80"/>
      <c r="AX191" s="12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12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12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8"/>
    </row>
    <row r="192" spans="1:122" x14ac:dyDescent="0.25">
      <c r="B192" s="48"/>
      <c r="C192" s="88"/>
      <c r="D192" s="120"/>
      <c r="E192" s="80"/>
      <c r="F192" s="120"/>
      <c r="G192" s="120"/>
      <c r="H192" s="120"/>
      <c r="I192" s="120"/>
      <c r="J192" s="120"/>
      <c r="K192" s="120"/>
      <c r="L192" s="120"/>
      <c r="M192" s="120"/>
      <c r="N192" s="120"/>
      <c r="O192" s="80"/>
      <c r="P192" s="80"/>
      <c r="Q192" s="80"/>
      <c r="R192" s="120"/>
      <c r="S192" s="80"/>
      <c r="T192" s="120"/>
      <c r="U192" s="80"/>
      <c r="V192" s="80"/>
      <c r="W192" s="120"/>
      <c r="X192" s="120"/>
      <c r="Y192" s="80"/>
      <c r="Z192" s="80"/>
      <c r="AA192" s="120"/>
      <c r="AB192" s="80"/>
      <c r="AC192" s="120"/>
      <c r="AD192" s="80"/>
      <c r="AE192" s="80"/>
      <c r="AF192" s="8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80"/>
      <c r="AR192" s="80"/>
      <c r="AS192" s="80"/>
      <c r="AT192" s="80"/>
      <c r="AU192" s="80"/>
      <c r="AV192" s="80"/>
      <c r="AW192" s="80"/>
      <c r="AX192" s="12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12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12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8"/>
    </row>
    <row r="193" spans="1:122" x14ac:dyDescent="0.25">
      <c r="B193" s="48"/>
      <c r="C193" s="88"/>
      <c r="D193" s="120"/>
      <c r="E193" s="80"/>
      <c r="F193" s="120"/>
      <c r="G193" s="120"/>
      <c r="H193" s="120"/>
      <c r="I193" s="120"/>
      <c r="J193" s="120"/>
      <c r="K193" s="120"/>
      <c r="L193" s="120"/>
      <c r="M193" s="120"/>
      <c r="N193" s="120"/>
      <c r="O193" s="80"/>
      <c r="P193" s="80"/>
      <c r="Q193" s="80"/>
      <c r="R193" s="120"/>
      <c r="S193" s="80"/>
      <c r="T193" s="120"/>
      <c r="U193" s="80"/>
      <c r="V193" s="80"/>
      <c r="W193" s="120"/>
      <c r="X193" s="120"/>
      <c r="Y193" s="80"/>
      <c r="Z193" s="80"/>
      <c r="AA193" s="120"/>
      <c r="AB193" s="80"/>
      <c r="AC193" s="120"/>
      <c r="AD193" s="80"/>
      <c r="AE193" s="80"/>
      <c r="AF193" s="8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80"/>
      <c r="AR193" s="80"/>
      <c r="AS193" s="80"/>
      <c r="AT193" s="80"/>
      <c r="AU193" s="80"/>
      <c r="AV193" s="80"/>
      <c r="AW193" s="80"/>
      <c r="AX193" s="12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12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12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8"/>
    </row>
    <row r="194" spans="1:122" x14ac:dyDescent="0.25">
      <c r="B194" s="48"/>
      <c r="C194" s="88"/>
      <c r="D194" s="120"/>
      <c r="E194" s="80"/>
      <c r="F194" s="120"/>
      <c r="G194" s="120"/>
      <c r="H194" s="120"/>
      <c r="I194" s="120"/>
      <c r="J194" s="120"/>
      <c r="K194" s="120"/>
      <c r="L194" s="120"/>
      <c r="M194" s="120"/>
      <c r="N194" s="120"/>
      <c r="O194" s="80"/>
      <c r="P194" s="80"/>
      <c r="Q194" s="80"/>
      <c r="R194" s="120"/>
      <c r="S194" s="80"/>
      <c r="T194" s="120"/>
      <c r="U194" s="80"/>
      <c r="V194" s="80"/>
      <c r="W194" s="120"/>
      <c r="X194" s="120"/>
      <c r="Y194" s="80"/>
      <c r="Z194" s="80"/>
      <c r="AA194" s="120"/>
      <c r="AB194" s="80"/>
      <c r="AC194" s="120"/>
      <c r="AD194" s="80"/>
      <c r="AE194" s="80"/>
      <c r="AF194" s="8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80"/>
      <c r="AR194" s="80"/>
      <c r="AS194" s="80"/>
      <c r="AT194" s="80"/>
      <c r="AU194" s="80"/>
      <c r="AV194" s="80"/>
      <c r="AW194" s="80"/>
      <c r="AX194" s="12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12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12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8"/>
    </row>
    <row r="195" spans="1:122" x14ac:dyDescent="0.25">
      <c r="B195" s="48"/>
      <c r="C195" s="88"/>
      <c r="D195" s="120"/>
      <c r="E195" s="80"/>
      <c r="F195" s="120"/>
      <c r="G195" s="120"/>
      <c r="H195" s="120"/>
      <c r="I195" s="120"/>
      <c r="J195" s="120"/>
      <c r="K195" s="120"/>
      <c r="L195" s="120"/>
      <c r="M195" s="120"/>
      <c r="N195" s="120"/>
      <c r="O195" s="80"/>
      <c r="P195" s="80"/>
      <c r="Q195" s="80"/>
      <c r="R195" s="120"/>
      <c r="S195" s="80"/>
      <c r="T195" s="120"/>
      <c r="U195" s="80"/>
      <c r="V195" s="80"/>
      <c r="W195" s="120"/>
      <c r="X195" s="120"/>
      <c r="Y195" s="80"/>
      <c r="Z195" s="80"/>
      <c r="AA195" s="120"/>
      <c r="AB195" s="80"/>
      <c r="AC195" s="120"/>
      <c r="AD195" s="80"/>
      <c r="AE195" s="80"/>
      <c r="AF195" s="8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80"/>
      <c r="AR195" s="80"/>
      <c r="AS195" s="80"/>
      <c r="AT195" s="80"/>
      <c r="AU195" s="80"/>
      <c r="AV195" s="80"/>
      <c r="AW195" s="80"/>
      <c r="AX195" s="12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12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12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8"/>
    </row>
    <row r="196" spans="1:122" x14ac:dyDescent="0.25">
      <c r="B196" s="48"/>
      <c r="C196" s="88"/>
      <c r="D196" s="120"/>
      <c r="E196" s="80"/>
      <c r="F196" s="120"/>
      <c r="G196" s="120"/>
      <c r="H196" s="120"/>
      <c r="I196" s="120"/>
      <c r="J196" s="120"/>
      <c r="K196" s="120"/>
      <c r="L196" s="120"/>
      <c r="M196" s="120"/>
      <c r="N196" s="120"/>
      <c r="O196" s="80"/>
      <c r="P196" s="80"/>
      <c r="Q196" s="80"/>
      <c r="R196" s="120"/>
      <c r="S196" s="80"/>
      <c r="T196" s="120"/>
      <c r="U196" s="80"/>
      <c r="V196" s="80"/>
      <c r="W196" s="120"/>
      <c r="X196" s="120"/>
      <c r="Y196" s="80"/>
      <c r="Z196" s="80"/>
      <c r="AA196" s="120"/>
      <c r="AB196" s="80"/>
      <c r="AC196" s="120"/>
      <c r="AD196" s="80"/>
      <c r="AE196" s="80"/>
      <c r="AF196" s="8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80"/>
      <c r="AR196" s="80"/>
      <c r="AS196" s="80"/>
      <c r="AT196" s="80"/>
      <c r="AU196" s="80"/>
      <c r="AV196" s="80"/>
      <c r="AW196" s="80"/>
      <c r="AX196" s="12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12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12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8"/>
    </row>
    <row r="197" spans="1:122" x14ac:dyDescent="0.25">
      <c r="B197" s="48"/>
      <c r="C197" s="88"/>
      <c r="D197" s="120"/>
      <c r="E197" s="80"/>
      <c r="F197" s="120"/>
      <c r="G197" s="120"/>
      <c r="H197" s="120"/>
      <c r="I197" s="120"/>
      <c r="J197" s="120"/>
      <c r="K197" s="120"/>
      <c r="L197" s="120"/>
      <c r="M197" s="120"/>
      <c r="N197" s="120"/>
      <c r="O197" s="80"/>
      <c r="P197" s="80"/>
      <c r="Q197" s="80"/>
      <c r="R197" s="120"/>
      <c r="S197" s="80"/>
      <c r="T197" s="120"/>
      <c r="U197" s="80"/>
      <c r="V197" s="80"/>
      <c r="W197" s="120"/>
      <c r="X197" s="120"/>
      <c r="Y197" s="80"/>
      <c r="Z197" s="80"/>
      <c r="AA197" s="120"/>
      <c r="AB197" s="80"/>
      <c r="AC197" s="120"/>
      <c r="AD197" s="80"/>
      <c r="AE197" s="80"/>
      <c r="AF197" s="8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80"/>
      <c r="AR197" s="80"/>
      <c r="AS197" s="80"/>
      <c r="AT197" s="80"/>
      <c r="AU197" s="80"/>
      <c r="AV197" s="80"/>
      <c r="AW197" s="80"/>
      <c r="AX197" s="12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12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12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8"/>
    </row>
    <row r="198" spans="1:122" x14ac:dyDescent="0.25">
      <c r="B198" s="48"/>
      <c r="C198" s="88"/>
      <c r="D198" s="120"/>
      <c r="E198" s="80"/>
      <c r="F198" s="120"/>
      <c r="G198" s="120"/>
      <c r="H198" s="120"/>
      <c r="I198" s="120"/>
      <c r="J198" s="120"/>
      <c r="K198" s="120"/>
      <c r="L198" s="120"/>
      <c r="M198" s="120"/>
      <c r="N198" s="120"/>
      <c r="O198" s="80"/>
      <c r="P198" s="80"/>
      <c r="Q198" s="80"/>
      <c r="R198" s="120"/>
      <c r="S198" s="80"/>
      <c r="T198" s="120"/>
      <c r="U198" s="80"/>
      <c r="V198" s="80"/>
      <c r="W198" s="120"/>
      <c r="X198" s="120"/>
      <c r="Y198" s="80"/>
      <c r="Z198" s="80"/>
      <c r="AA198" s="120"/>
      <c r="AB198" s="8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80"/>
      <c r="AR198" s="80"/>
      <c r="AS198" s="80"/>
      <c r="AT198" s="80"/>
      <c r="AU198" s="80"/>
      <c r="AV198" s="80"/>
      <c r="AW198" s="80"/>
      <c r="AX198" s="120"/>
      <c r="AY198" s="80"/>
      <c r="AZ198" s="80"/>
      <c r="BA198" s="80"/>
      <c r="BB198" s="80"/>
      <c r="BC198" s="80"/>
      <c r="BD198" s="80"/>
      <c r="BE198" s="80"/>
      <c r="BF198" s="8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80"/>
      <c r="BR198" s="80"/>
      <c r="BS198" s="80"/>
      <c r="BT198" s="80"/>
      <c r="BU198" s="80"/>
      <c r="BV198" s="80"/>
      <c r="BW198" s="80"/>
      <c r="BX198" s="80"/>
      <c r="BY198" s="120"/>
      <c r="BZ198" s="120"/>
      <c r="CA198" s="120"/>
      <c r="CB198" s="120"/>
      <c r="CC198" s="120"/>
      <c r="CD198" s="120"/>
      <c r="CE198" s="120"/>
      <c r="CF198" s="120"/>
      <c r="CG198" s="120"/>
      <c r="CH198" s="120"/>
      <c r="CI198" s="80"/>
      <c r="CJ198" s="80"/>
      <c r="CK198" s="80"/>
      <c r="CL198" s="80"/>
      <c r="CM198" s="80"/>
      <c r="CN198" s="80"/>
      <c r="CO198" s="80"/>
      <c r="CP198" s="80"/>
      <c r="CQ198" s="120"/>
      <c r="CR198" s="120"/>
      <c r="CS198" s="120"/>
      <c r="CT198" s="120"/>
      <c r="CU198" s="120"/>
      <c r="CV198" s="120"/>
      <c r="CW198" s="120"/>
      <c r="CX198" s="120"/>
      <c r="CY198" s="12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8"/>
    </row>
    <row r="199" spans="1:122" x14ac:dyDescent="0.25">
      <c r="B199" s="48"/>
      <c r="C199" s="88"/>
      <c r="D199" s="120"/>
      <c r="E199" s="80"/>
      <c r="F199" s="120"/>
      <c r="G199" s="120"/>
      <c r="H199" s="120"/>
      <c r="I199" s="120"/>
      <c r="J199" s="120"/>
      <c r="K199" s="120"/>
      <c r="L199" s="120"/>
      <c r="M199" s="120"/>
      <c r="N199" s="120"/>
      <c r="O199" s="80"/>
      <c r="P199" s="80"/>
      <c r="Q199" s="80"/>
      <c r="R199" s="120"/>
      <c r="S199" s="80"/>
      <c r="T199" s="120"/>
      <c r="U199" s="80"/>
      <c r="V199" s="80"/>
      <c r="W199" s="120"/>
      <c r="X199" s="120"/>
      <c r="Y199" s="80"/>
      <c r="Z199" s="80"/>
      <c r="AA199" s="120"/>
      <c r="AB199" s="80"/>
      <c r="AC199" s="120"/>
      <c r="AD199" s="80"/>
      <c r="AE199" s="80"/>
      <c r="AF199" s="8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80"/>
      <c r="AR199" s="80"/>
      <c r="AS199" s="80"/>
      <c r="AT199" s="80"/>
      <c r="AU199" s="80"/>
      <c r="AV199" s="80"/>
      <c r="AW199" s="80"/>
      <c r="AX199" s="12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12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12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8"/>
    </row>
    <row r="200" spans="1:122" x14ac:dyDescent="0.25">
      <c r="B200" s="48"/>
      <c r="D200" s="120"/>
      <c r="E200" s="80"/>
      <c r="F200" s="120"/>
      <c r="G200" s="120"/>
      <c r="H200" s="120"/>
      <c r="I200" s="120"/>
      <c r="J200" s="120"/>
      <c r="K200" s="120"/>
      <c r="L200" s="120"/>
      <c r="M200" s="120"/>
      <c r="N200" s="120"/>
      <c r="O200" s="80"/>
      <c r="P200" s="80"/>
      <c r="Q200" s="80"/>
      <c r="R200" s="120"/>
      <c r="S200" s="80"/>
      <c r="T200" s="120"/>
      <c r="U200" s="80"/>
      <c r="V200" s="80"/>
      <c r="W200" s="120"/>
      <c r="X200" s="120"/>
      <c r="Y200" s="80"/>
      <c r="Z200" s="80"/>
      <c r="AA200" s="120"/>
      <c r="AB200" s="8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80"/>
      <c r="AR200" s="80"/>
      <c r="AS200" s="80"/>
      <c r="AT200" s="80"/>
      <c r="AU200" s="80"/>
      <c r="AV200" s="80"/>
      <c r="AW200" s="80"/>
      <c r="AX200" s="120"/>
      <c r="AY200" s="80"/>
      <c r="AZ200" s="80"/>
      <c r="BA200" s="80"/>
      <c r="BB200" s="80"/>
      <c r="BC200" s="80"/>
      <c r="BD200" s="80"/>
      <c r="BE200" s="80"/>
      <c r="BF200" s="8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80"/>
      <c r="BR200" s="80"/>
      <c r="BS200" s="80"/>
      <c r="BT200" s="80"/>
      <c r="BU200" s="80"/>
      <c r="BV200" s="80"/>
      <c r="BW200" s="80"/>
      <c r="BX200" s="80"/>
      <c r="BY200" s="120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80"/>
      <c r="CJ200" s="80"/>
      <c r="CK200" s="80"/>
      <c r="CL200" s="80"/>
      <c r="CM200" s="80"/>
      <c r="CN200" s="80"/>
      <c r="CO200" s="80"/>
      <c r="CP200" s="8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</row>
    <row r="201" spans="1:122" x14ac:dyDescent="0.25">
      <c r="B201" s="48"/>
      <c r="D201" s="120"/>
      <c r="E201" s="80"/>
      <c r="F201" s="120"/>
      <c r="G201" s="120"/>
      <c r="H201" s="120"/>
      <c r="I201" s="120"/>
      <c r="J201" s="120"/>
      <c r="K201" s="120"/>
      <c r="L201" s="120"/>
      <c r="M201" s="120"/>
      <c r="N201" s="120"/>
      <c r="O201" s="80"/>
      <c r="P201" s="80"/>
      <c r="Q201" s="80"/>
      <c r="R201" s="120"/>
      <c r="S201" s="80"/>
      <c r="T201" s="120"/>
      <c r="U201" s="80"/>
      <c r="V201" s="80"/>
      <c r="W201" s="120"/>
      <c r="X201" s="120"/>
      <c r="Y201" s="80"/>
      <c r="Z201" s="80"/>
      <c r="AA201" s="120"/>
      <c r="AB201" s="8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80"/>
      <c r="AR201" s="80"/>
      <c r="AS201" s="80"/>
      <c r="AT201" s="80"/>
      <c r="AU201" s="80"/>
      <c r="AV201" s="80"/>
      <c r="AW201" s="80"/>
      <c r="AX201" s="120"/>
      <c r="AY201" s="80"/>
      <c r="AZ201" s="80"/>
      <c r="BA201" s="80"/>
      <c r="BB201" s="80"/>
      <c r="BC201" s="80"/>
      <c r="BD201" s="80"/>
      <c r="BE201" s="80"/>
      <c r="BF201" s="8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80"/>
      <c r="BR201" s="80"/>
      <c r="BS201" s="80"/>
      <c r="BT201" s="80"/>
      <c r="BU201" s="80"/>
      <c r="BV201" s="80"/>
      <c r="BW201" s="80"/>
      <c r="BX201" s="80"/>
      <c r="BY201" s="120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80"/>
      <c r="CJ201" s="80"/>
      <c r="CK201" s="80"/>
      <c r="CL201" s="80"/>
      <c r="CM201" s="80"/>
      <c r="CN201" s="80"/>
      <c r="CO201" s="80"/>
      <c r="CP201" s="8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</row>
    <row r="202" spans="1:122" x14ac:dyDescent="0.25">
      <c r="B202" s="48"/>
      <c r="D202" s="120"/>
      <c r="E202" s="80"/>
      <c r="F202" s="120"/>
      <c r="G202" s="120"/>
      <c r="H202" s="120"/>
      <c r="I202" s="120"/>
      <c r="J202" s="120"/>
      <c r="K202" s="120"/>
      <c r="L202" s="120"/>
      <c r="M202" s="120"/>
      <c r="N202" s="120"/>
      <c r="O202" s="80"/>
      <c r="P202" s="80"/>
      <c r="Q202" s="80"/>
      <c r="R202" s="120"/>
      <c r="S202" s="80"/>
      <c r="T202" s="120"/>
      <c r="U202" s="80"/>
      <c r="V202" s="80"/>
      <c r="W202" s="120"/>
      <c r="X202" s="120"/>
      <c r="Y202" s="80"/>
      <c r="Z202" s="80"/>
      <c r="AA202" s="120"/>
      <c r="AB202" s="8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80"/>
      <c r="AR202" s="80"/>
      <c r="AS202" s="80"/>
      <c r="AT202" s="80"/>
      <c r="AU202" s="80"/>
      <c r="AV202" s="80"/>
      <c r="AW202" s="80"/>
      <c r="AX202" s="120"/>
      <c r="AY202" s="80"/>
      <c r="AZ202" s="80"/>
      <c r="BA202" s="80"/>
      <c r="BB202" s="80"/>
      <c r="BC202" s="80"/>
      <c r="BD202" s="80"/>
      <c r="BE202" s="80"/>
      <c r="BF202" s="8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80"/>
      <c r="BR202" s="80"/>
      <c r="BS202" s="80"/>
      <c r="BT202" s="80"/>
      <c r="BU202" s="80"/>
      <c r="BV202" s="80"/>
      <c r="BW202" s="80"/>
      <c r="BX202" s="8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80"/>
      <c r="CJ202" s="80"/>
      <c r="CK202" s="80"/>
      <c r="CL202" s="80"/>
      <c r="CM202" s="80"/>
      <c r="CN202" s="80"/>
      <c r="CO202" s="80"/>
      <c r="CP202" s="8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</row>
    <row r="203" spans="1:122" x14ac:dyDescent="0.25">
      <c r="A203" s="119"/>
      <c r="D203" s="124"/>
      <c r="F203" s="125"/>
      <c r="G203" s="126"/>
      <c r="I203" s="127"/>
      <c r="L203" s="127"/>
      <c r="M203" s="127"/>
      <c r="N203" s="127"/>
      <c r="W203" s="126"/>
      <c r="Y203" s="126"/>
      <c r="Z203" s="127"/>
      <c r="AB203" s="127"/>
      <c r="AH203" s="126"/>
      <c r="AI203" s="127"/>
      <c r="AK203" s="127"/>
      <c r="AQ203" s="126"/>
      <c r="AR203" s="127"/>
      <c r="AT203" s="127"/>
      <c r="AY203" s="126"/>
      <c r="AZ203" s="127"/>
      <c r="BB203" s="127"/>
      <c r="BH203" s="126"/>
      <c r="BI203" s="127"/>
      <c r="BK203" s="127"/>
      <c r="BQ203" s="126"/>
      <c r="BR203" s="127"/>
      <c r="BT203" s="127"/>
      <c r="BZ203" s="126"/>
      <c r="CA203" s="127"/>
      <c r="CC203" s="127"/>
      <c r="CI203" s="126"/>
      <c r="CJ203" s="127"/>
      <c r="CL203" s="127"/>
      <c r="CR203" s="126"/>
      <c r="CS203" s="127"/>
      <c r="CU203" s="127"/>
      <c r="DA203" s="128"/>
      <c r="DB203" s="129"/>
      <c r="DD203" s="129"/>
      <c r="DJ203" s="128"/>
      <c r="DK203" s="129"/>
      <c r="DM203" s="129"/>
    </row>
    <row r="204" spans="1:122" x14ac:dyDescent="0.25">
      <c r="A204" s="119"/>
      <c r="B204" s="130"/>
      <c r="D204" s="124"/>
      <c r="F204" s="125"/>
      <c r="G204" s="131"/>
      <c r="I204" s="132"/>
      <c r="L204" s="132"/>
      <c r="M204" s="132"/>
      <c r="N204" s="132"/>
      <c r="W204" s="131"/>
      <c r="Y204" s="131"/>
      <c r="Z204" s="132"/>
      <c r="AB204" s="132"/>
      <c r="AH204" s="131"/>
      <c r="AI204" s="132"/>
      <c r="AK204" s="132"/>
      <c r="AQ204" s="131"/>
      <c r="AR204" s="132"/>
      <c r="AT204" s="132"/>
      <c r="AY204" s="131"/>
      <c r="AZ204" s="132"/>
      <c r="BB204" s="132"/>
      <c r="BH204" s="131"/>
      <c r="BI204" s="132"/>
      <c r="BK204" s="132"/>
      <c r="BQ204" s="131"/>
      <c r="BR204" s="132"/>
      <c r="BT204" s="132"/>
      <c r="BZ204" s="131"/>
      <c r="CA204" s="132"/>
      <c r="CC204" s="132"/>
      <c r="CI204" s="131"/>
      <c r="CJ204" s="132"/>
      <c r="CL204" s="132"/>
      <c r="CR204" s="131"/>
      <c r="CS204" s="132"/>
      <c r="CU204" s="132"/>
      <c r="DA204" s="128"/>
      <c r="DB204" s="129"/>
      <c r="DD204" s="129"/>
      <c r="DJ204" s="128"/>
      <c r="DK204" s="129"/>
      <c r="DM204" s="129"/>
    </row>
    <row r="205" spans="1:122" x14ac:dyDescent="0.25">
      <c r="BT205" s="131"/>
    </row>
  </sheetData>
  <mergeCells count="25">
    <mergeCell ref="A4:V4"/>
    <mergeCell ref="A5:V5"/>
    <mergeCell ref="A7:V7"/>
    <mergeCell ref="A8:V8"/>
    <mergeCell ref="O12:V12"/>
    <mergeCell ref="D12:D13"/>
    <mergeCell ref="F12:M12"/>
    <mergeCell ref="E11:M11"/>
    <mergeCell ref="N11:V11"/>
    <mergeCell ref="D9:D11"/>
    <mergeCell ref="E9:AW9"/>
    <mergeCell ref="E10:M10"/>
    <mergeCell ref="N10:V10"/>
    <mergeCell ref="W10:AE10"/>
    <mergeCell ref="A9:A13"/>
    <mergeCell ref="B9:B13"/>
    <mergeCell ref="C9:C13"/>
    <mergeCell ref="AG12:AN12"/>
    <mergeCell ref="AP12:AW12"/>
    <mergeCell ref="X12:AE12"/>
    <mergeCell ref="W11:AE11"/>
    <mergeCell ref="AF11:AN11"/>
    <mergeCell ref="AO11:AW11"/>
    <mergeCell ref="AO10:AW10"/>
    <mergeCell ref="AF10:AN10"/>
  </mergeCells>
  <phoneticPr fontId="11" type="noConversion"/>
  <pageMargins left="0.7" right="0.7" top="0.75" bottom="0.75" header="0.3" footer="0.3"/>
  <ignoredErrors>
    <ignoredError sqref="M7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"/>
  <sheetViews>
    <sheetView topLeftCell="A44" zoomScale="55" zoomScaleNormal="55" workbookViewId="0">
      <selection activeCell="M5" sqref="M5:AX5"/>
    </sheetView>
  </sheetViews>
  <sheetFormatPr defaultColWidth="9.140625" defaultRowHeight="15.75" x14ac:dyDescent="0.25"/>
  <cols>
    <col min="1" max="1" width="13.5703125" style="58" customWidth="1"/>
    <col min="2" max="2" width="66.28515625" style="55" customWidth="1"/>
    <col min="3" max="3" width="14" style="59" customWidth="1"/>
    <col min="4" max="13" width="14.85546875" style="55" bestFit="1" customWidth="1"/>
    <col min="14" max="15" width="13.28515625" style="55" customWidth="1"/>
    <col min="16" max="22" width="14.85546875" style="55" bestFit="1" customWidth="1"/>
    <col min="23" max="23" width="10.85546875" style="55" customWidth="1"/>
    <col min="24" max="31" width="14.85546875" style="55" bestFit="1" customWidth="1"/>
    <col min="32" max="32" width="13" style="55" customWidth="1"/>
    <col min="33" max="33" width="10.7109375" style="55" customWidth="1"/>
    <col min="34" max="34" width="14.85546875" style="55" bestFit="1" customWidth="1"/>
    <col min="35" max="35" width="12.140625" style="55" customWidth="1"/>
    <col min="36" max="37" width="14.85546875" style="55" bestFit="1" customWidth="1"/>
    <col min="38" max="38" width="14.42578125" style="55" customWidth="1"/>
    <col min="39" max="40" width="14.85546875" style="55" bestFit="1" customWidth="1"/>
    <col min="41" max="41" width="12.140625" style="55" customWidth="1"/>
    <col min="42" max="42" width="10.5703125" style="55" customWidth="1"/>
    <col min="43" max="43" width="14.85546875" style="55" bestFit="1" customWidth="1"/>
    <col min="44" max="44" width="11.85546875" style="55" customWidth="1"/>
    <col min="45" max="45" width="14.85546875" style="55" bestFit="1" customWidth="1"/>
    <col min="46" max="46" width="11" style="55" customWidth="1"/>
    <col min="47" max="47" width="16.140625" style="55" customWidth="1"/>
    <col min="48" max="48" width="14.85546875" style="55" bestFit="1" customWidth="1"/>
    <col min="49" max="16384" width="9.140625" style="55"/>
  </cols>
  <sheetData>
    <row r="1" spans="1:50" ht="22.5" x14ac:dyDescent="0.25"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4" t="s">
        <v>476</v>
      </c>
      <c r="AW1" s="1"/>
    </row>
    <row r="2" spans="1:50" ht="22.5" x14ac:dyDescent="0.3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" t="s">
        <v>120</v>
      </c>
      <c r="AW2" s="1"/>
    </row>
    <row r="3" spans="1:50" ht="18.75" x14ac:dyDescent="0.3"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3"/>
    </row>
    <row r="4" spans="1:50" ht="18.75" x14ac:dyDescent="0.3">
      <c r="M4" s="464" t="s">
        <v>475</v>
      </c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</row>
    <row r="5" spans="1:50" ht="21.75" x14ac:dyDescent="0.3">
      <c r="M5" s="439" t="s">
        <v>483</v>
      </c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  <c r="AS5" s="439"/>
      <c r="AT5" s="439"/>
      <c r="AU5" s="439"/>
      <c r="AV5" s="439"/>
      <c r="AW5" s="439"/>
      <c r="AX5" s="439"/>
    </row>
    <row r="6" spans="1:50" x14ac:dyDescent="0.25"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</row>
    <row r="7" spans="1:50" ht="18.75" x14ac:dyDescent="0.25">
      <c r="M7" s="436" t="s">
        <v>546</v>
      </c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</row>
    <row r="8" spans="1:50" x14ac:dyDescent="0.25">
      <c r="M8" s="440" t="s">
        <v>123</v>
      </c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</row>
    <row r="9" spans="1:50" s="1" customFormat="1" x14ac:dyDescent="0.25">
      <c r="A9" s="458"/>
      <c r="B9" s="458"/>
      <c r="C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</row>
    <row r="10" spans="1:50" s="1" customFormat="1" ht="16.5" customHeight="1" x14ac:dyDescent="0.25">
      <c r="A10" s="459" t="s">
        <v>38</v>
      </c>
      <c r="B10" s="462" t="s">
        <v>39</v>
      </c>
      <c r="C10" s="463" t="s">
        <v>110</v>
      </c>
      <c r="D10" s="457" t="s">
        <v>484</v>
      </c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</row>
    <row r="11" spans="1:50" s="1" customFormat="1" x14ac:dyDescent="0.25">
      <c r="A11" s="460"/>
      <c r="B11" s="462"/>
      <c r="C11" s="445"/>
      <c r="D11" s="457" t="s">
        <v>457</v>
      </c>
      <c r="E11" s="457"/>
      <c r="F11" s="457"/>
      <c r="G11" s="457"/>
      <c r="H11" s="457"/>
      <c r="I11" s="457"/>
      <c r="J11" s="457"/>
      <c r="K11" s="457"/>
      <c r="L11" s="457"/>
      <c r="M11" s="457" t="s">
        <v>458</v>
      </c>
      <c r="N11" s="457"/>
      <c r="O11" s="457"/>
      <c r="P11" s="457"/>
      <c r="Q11" s="457"/>
      <c r="R11" s="457"/>
      <c r="S11" s="457"/>
      <c r="T11" s="457"/>
      <c r="U11" s="457"/>
      <c r="V11" s="457" t="s">
        <v>459</v>
      </c>
      <c r="W11" s="457"/>
      <c r="X11" s="457"/>
      <c r="Y11" s="457"/>
      <c r="Z11" s="457"/>
      <c r="AA11" s="457"/>
      <c r="AB11" s="457"/>
      <c r="AC11" s="457"/>
      <c r="AD11" s="457"/>
      <c r="AE11" s="457" t="s">
        <v>460</v>
      </c>
      <c r="AF11" s="457"/>
      <c r="AG11" s="457"/>
      <c r="AH11" s="457"/>
      <c r="AI11" s="457"/>
      <c r="AJ11" s="457"/>
      <c r="AK11" s="457"/>
      <c r="AL11" s="457"/>
      <c r="AM11" s="457"/>
      <c r="AN11" s="462" t="s">
        <v>461</v>
      </c>
      <c r="AO11" s="462"/>
      <c r="AP11" s="462"/>
      <c r="AQ11" s="462"/>
      <c r="AR11" s="462"/>
      <c r="AS11" s="462"/>
      <c r="AT11" s="462"/>
      <c r="AU11" s="462"/>
      <c r="AV11" s="462"/>
    </row>
    <row r="12" spans="1:50" s="1" customFormat="1" ht="56.25" customHeight="1" x14ac:dyDescent="0.25">
      <c r="A12" s="460"/>
      <c r="B12" s="462"/>
      <c r="C12" s="445"/>
      <c r="D12" s="44" t="s">
        <v>278</v>
      </c>
      <c r="E12" s="457" t="s">
        <v>279</v>
      </c>
      <c r="F12" s="457"/>
      <c r="G12" s="457"/>
      <c r="H12" s="457"/>
      <c r="I12" s="457"/>
      <c r="J12" s="457"/>
      <c r="K12" s="457"/>
      <c r="L12" s="457"/>
      <c r="M12" s="44" t="s">
        <v>278</v>
      </c>
      <c r="N12" s="462" t="s">
        <v>279</v>
      </c>
      <c r="O12" s="462"/>
      <c r="P12" s="462"/>
      <c r="Q12" s="462"/>
      <c r="R12" s="462"/>
      <c r="S12" s="462"/>
      <c r="T12" s="462"/>
      <c r="U12" s="462"/>
      <c r="V12" s="44" t="s">
        <v>278</v>
      </c>
      <c r="W12" s="462" t="s">
        <v>279</v>
      </c>
      <c r="X12" s="462"/>
      <c r="Y12" s="462"/>
      <c r="Z12" s="462"/>
      <c r="AA12" s="462"/>
      <c r="AB12" s="462"/>
      <c r="AC12" s="462"/>
      <c r="AD12" s="462"/>
      <c r="AE12" s="44" t="s">
        <v>278</v>
      </c>
      <c r="AF12" s="462" t="s">
        <v>279</v>
      </c>
      <c r="AG12" s="462"/>
      <c r="AH12" s="462"/>
      <c r="AI12" s="462"/>
      <c r="AJ12" s="462"/>
      <c r="AK12" s="462"/>
      <c r="AL12" s="462"/>
      <c r="AM12" s="462"/>
      <c r="AN12" s="44" t="s">
        <v>278</v>
      </c>
      <c r="AO12" s="462" t="s">
        <v>279</v>
      </c>
      <c r="AP12" s="462"/>
      <c r="AQ12" s="462"/>
      <c r="AR12" s="462"/>
      <c r="AS12" s="462"/>
      <c r="AT12" s="462"/>
      <c r="AU12" s="462"/>
      <c r="AV12" s="462"/>
    </row>
    <row r="13" spans="1:50" s="1" customFormat="1" ht="63.75" x14ac:dyDescent="0.25">
      <c r="A13" s="461"/>
      <c r="B13" s="462"/>
      <c r="C13" s="446"/>
      <c r="D13" s="7" t="s">
        <v>280</v>
      </c>
      <c r="E13" s="7" t="s">
        <v>280</v>
      </c>
      <c r="F13" s="45" t="s">
        <v>281</v>
      </c>
      <c r="G13" s="45" t="s">
        <v>282</v>
      </c>
      <c r="H13" s="45" t="s">
        <v>283</v>
      </c>
      <c r="I13" s="45" t="s">
        <v>284</v>
      </c>
      <c r="J13" s="53" t="s">
        <v>285</v>
      </c>
      <c r="K13" s="53" t="s">
        <v>286</v>
      </c>
      <c r="L13" s="45" t="s">
        <v>287</v>
      </c>
      <c r="M13" s="7" t="s">
        <v>280</v>
      </c>
      <c r="N13" s="7" t="s">
        <v>280</v>
      </c>
      <c r="O13" s="45" t="s">
        <v>281</v>
      </c>
      <c r="P13" s="45" t="s">
        <v>282</v>
      </c>
      <c r="Q13" s="45" t="s">
        <v>283</v>
      </c>
      <c r="R13" s="45" t="s">
        <v>284</v>
      </c>
      <c r="S13" s="53" t="s">
        <v>285</v>
      </c>
      <c r="T13" s="53" t="s">
        <v>286</v>
      </c>
      <c r="U13" s="45" t="s">
        <v>287</v>
      </c>
      <c r="V13" s="7" t="s">
        <v>280</v>
      </c>
      <c r="W13" s="7" t="s">
        <v>280</v>
      </c>
      <c r="X13" s="45" t="s">
        <v>281</v>
      </c>
      <c r="Y13" s="45" t="s">
        <v>282</v>
      </c>
      <c r="Z13" s="45" t="s">
        <v>283</v>
      </c>
      <c r="AA13" s="45" t="s">
        <v>284</v>
      </c>
      <c r="AB13" s="53" t="s">
        <v>285</v>
      </c>
      <c r="AC13" s="53" t="s">
        <v>286</v>
      </c>
      <c r="AD13" s="45" t="s">
        <v>287</v>
      </c>
      <c r="AE13" s="7" t="s">
        <v>280</v>
      </c>
      <c r="AF13" s="7" t="s">
        <v>280</v>
      </c>
      <c r="AG13" s="45" t="s">
        <v>281</v>
      </c>
      <c r="AH13" s="45" t="s">
        <v>282</v>
      </c>
      <c r="AI13" s="45" t="s">
        <v>283</v>
      </c>
      <c r="AJ13" s="45" t="s">
        <v>284</v>
      </c>
      <c r="AK13" s="53" t="s">
        <v>285</v>
      </c>
      <c r="AL13" s="53" t="s">
        <v>286</v>
      </c>
      <c r="AM13" s="45" t="s">
        <v>287</v>
      </c>
      <c r="AN13" s="7" t="s">
        <v>280</v>
      </c>
      <c r="AO13" s="7" t="s">
        <v>280</v>
      </c>
      <c r="AP13" s="45" t="s">
        <v>281</v>
      </c>
      <c r="AQ13" s="45" t="s">
        <v>282</v>
      </c>
      <c r="AR13" s="45" t="s">
        <v>283</v>
      </c>
      <c r="AS13" s="45" t="s">
        <v>284</v>
      </c>
      <c r="AT13" s="45" t="s">
        <v>285</v>
      </c>
      <c r="AU13" s="45" t="s">
        <v>286</v>
      </c>
      <c r="AV13" s="45" t="s">
        <v>287</v>
      </c>
    </row>
    <row r="14" spans="1:50" s="1" customFormat="1" x14ac:dyDescent="0.25">
      <c r="A14" s="43">
        <v>1</v>
      </c>
      <c r="B14" s="42">
        <v>2</v>
      </c>
      <c r="C14" s="42">
        <v>3</v>
      </c>
      <c r="D14" s="54" t="s">
        <v>256</v>
      </c>
      <c r="E14" s="54" t="s">
        <v>257</v>
      </c>
      <c r="F14" s="54" t="s">
        <v>258</v>
      </c>
      <c r="G14" s="54" t="s">
        <v>259</v>
      </c>
      <c r="H14" s="54" t="s">
        <v>331</v>
      </c>
      <c r="I14" s="54" t="s">
        <v>332</v>
      </c>
      <c r="J14" s="54" t="s">
        <v>333</v>
      </c>
      <c r="K14" s="54" t="s">
        <v>334</v>
      </c>
      <c r="L14" s="54" t="s">
        <v>353</v>
      </c>
      <c r="M14" s="54" t="s">
        <v>198</v>
      </c>
      <c r="N14" s="54" t="s">
        <v>199</v>
      </c>
      <c r="O14" s="54" t="s">
        <v>200</v>
      </c>
      <c r="P14" s="54" t="s">
        <v>201</v>
      </c>
      <c r="Q14" s="54" t="s">
        <v>202</v>
      </c>
      <c r="R14" s="54" t="s">
        <v>203</v>
      </c>
      <c r="S14" s="54" t="s">
        <v>204</v>
      </c>
      <c r="T14" s="54" t="s">
        <v>205</v>
      </c>
      <c r="U14" s="54" t="s">
        <v>206</v>
      </c>
      <c r="V14" s="54" t="s">
        <v>260</v>
      </c>
      <c r="W14" s="54" t="s">
        <v>262</v>
      </c>
      <c r="X14" s="54" t="s">
        <v>264</v>
      </c>
      <c r="Y14" s="54" t="s">
        <v>337</v>
      </c>
      <c r="Z14" s="54" t="s">
        <v>338</v>
      </c>
      <c r="AA14" s="54" t="s">
        <v>339</v>
      </c>
      <c r="AB14" s="54" t="s">
        <v>462</v>
      </c>
      <c r="AC14" s="54" t="s">
        <v>463</v>
      </c>
      <c r="AD14" s="54" t="s">
        <v>464</v>
      </c>
      <c r="AE14" s="54" t="s">
        <v>261</v>
      </c>
      <c r="AF14" s="54" t="s">
        <v>263</v>
      </c>
      <c r="AG14" s="54" t="s">
        <v>265</v>
      </c>
      <c r="AH14" s="54" t="s">
        <v>465</v>
      </c>
      <c r="AI14" s="54" t="s">
        <v>466</v>
      </c>
      <c r="AJ14" s="54" t="s">
        <v>467</v>
      </c>
      <c r="AK14" s="54" t="s">
        <v>468</v>
      </c>
      <c r="AL14" s="54" t="s">
        <v>469</v>
      </c>
      <c r="AM14" s="54" t="s">
        <v>470</v>
      </c>
      <c r="AN14" s="46" t="s">
        <v>471</v>
      </c>
      <c r="AO14" s="46" t="s">
        <v>195</v>
      </c>
      <c r="AP14" s="46" t="s">
        <v>240</v>
      </c>
      <c r="AQ14" s="46" t="s">
        <v>472</v>
      </c>
      <c r="AR14" s="46" t="s">
        <v>297</v>
      </c>
      <c r="AS14" s="46" t="s">
        <v>194</v>
      </c>
      <c r="AT14" s="46" t="s">
        <v>232</v>
      </c>
      <c r="AU14" s="46" t="s">
        <v>473</v>
      </c>
      <c r="AV14" s="46" t="s">
        <v>474</v>
      </c>
    </row>
    <row r="15" spans="1:50" ht="22.5" customHeight="1" x14ac:dyDescent="0.25">
      <c r="A15" s="19" t="s">
        <v>52</v>
      </c>
      <c r="B15" s="10" t="s">
        <v>53</v>
      </c>
      <c r="C15" s="20" t="s">
        <v>113</v>
      </c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2"/>
      <c r="W15" s="12"/>
      <c r="X15" s="12"/>
      <c r="Y15" s="12"/>
      <c r="Z15" s="12"/>
      <c r="AA15" s="12"/>
      <c r="AB15" s="12"/>
      <c r="AC15" s="12"/>
      <c r="AD15" s="1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50" ht="18.75" x14ac:dyDescent="0.25">
      <c r="A16" s="19" t="s">
        <v>54</v>
      </c>
      <c r="B16" s="10" t="s">
        <v>55</v>
      </c>
      <c r="C16" s="20" t="s">
        <v>113</v>
      </c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2"/>
      <c r="W16" s="12"/>
      <c r="X16" s="12"/>
      <c r="Y16" s="12"/>
      <c r="Z16" s="12"/>
      <c r="AA16" s="12"/>
      <c r="AB16" s="12"/>
      <c r="AC16" s="12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ht="45" x14ac:dyDescent="0.25">
      <c r="A17" s="19" t="s">
        <v>56</v>
      </c>
      <c r="B17" s="10" t="s">
        <v>57</v>
      </c>
      <c r="C17" s="20" t="s">
        <v>113</v>
      </c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2"/>
      <c r="W17" s="12"/>
      <c r="X17" s="12"/>
      <c r="Y17" s="12"/>
      <c r="Z17" s="12"/>
      <c r="AA17" s="12"/>
      <c r="AB17" s="12"/>
      <c r="AC17" s="12"/>
      <c r="AD17" s="12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30" x14ac:dyDescent="0.25">
      <c r="A18" s="19" t="s">
        <v>58</v>
      </c>
      <c r="B18" s="10" t="s">
        <v>59</v>
      </c>
      <c r="C18" s="20" t="s">
        <v>113</v>
      </c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  <c r="T18" s="13"/>
      <c r="U18" s="13"/>
      <c r="V18" s="12"/>
      <c r="W18" s="12"/>
      <c r="X18" s="12"/>
      <c r="Y18" s="12"/>
      <c r="Z18" s="12"/>
      <c r="AA18" s="12"/>
      <c r="AB18" s="12"/>
      <c r="AC18" s="12"/>
      <c r="AD18" s="12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ht="30" x14ac:dyDescent="0.25">
      <c r="A19" s="19" t="s">
        <v>60</v>
      </c>
      <c r="B19" s="10" t="s">
        <v>61</v>
      </c>
      <c r="C19" s="20" t="s">
        <v>113</v>
      </c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13"/>
      <c r="T19" s="13"/>
      <c r="U19" s="13"/>
      <c r="V19" s="12"/>
      <c r="W19" s="12"/>
      <c r="X19" s="12"/>
      <c r="Y19" s="12"/>
      <c r="Z19" s="12"/>
      <c r="AA19" s="12"/>
      <c r="AB19" s="12"/>
      <c r="AC19" s="12"/>
      <c r="AD19" s="12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 ht="39.75" customHeight="1" x14ac:dyDescent="0.25">
      <c r="A20" s="19" t="s">
        <v>62</v>
      </c>
      <c r="B20" s="10" t="s">
        <v>63</v>
      </c>
      <c r="C20" s="20" t="s">
        <v>113</v>
      </c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3"/>
      <c r="U20" s="13"/>
      <c r="V20" s="12"/>
      <c r="W20" s="12"/>
      <c r="X20" s="12"/>
      <c r="Y20" s="12"/>
      <c r="Z20" s="12"/>
      <c r="AA20" s="12"/>
      <c r="AB20" s="12"/>
      <c r="AC20" s="12"/>
      <c r="AD20" s="12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ht="30.75" customHeight="1" x14ac:dyDescent="0.25">
      <c r="A21" s="19" t="s">
        <v>23</v>
      </c>
      <c r="B21" s="10" t="s">
        <v>51</v>
      </c>
      <c r="C21" s="20" t="s">
        <v>113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3"/>
      <c r="U21" s="13"/>
      <c r="V21" s="12"/>
      <c r="W21" s="12"/>
      <c r="X21" s="12"/>
      <c r="Y21" s="12"/>
      <c r="Z21" s="12"/>
      <c r="AA21" s="12"/>
      <c r="AB21" s="12"/>
      <c r="AC21" s="12"/>
      <c r="AD21" s="12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ht="43.5" customHeight="1" x14ac:dyDescent="0.25">
      <c r="A22" s="19" t="s">
        <v>0</v>
      </c>
      <c r="B22" s="10" t="s">
        <v>64</v>
      </c>
      <c r="C22" s="20" t="s">
        <v>113</v>
      </c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3"/>
      <c r="U22" s="13"/>
      <c r="V22" s="12"/>
      <c r="W22" s="12"/>
      <c r="X22" s="12"/>
      <c r="Y22" s="12"/>
      <c r="Z22" s="12"/>
      <c r="AA22" s="12"/>
      <c r="AB22" s="12"/>
      <c r="AC22" s="12"/>
      <c r="AD22" s="12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ht="30" x14ac:dyDescent="0.25">
      <c r="A23" s="19" t="s">
        <v>1</v>
      </c>
      <c r="B23" s="10" t="s">
        <v>65</v>
      </c>
      <c r="C23" s="20" t="s">
        <v>113</v>
      </c>
      <c r="D23" s="13"/>
      <c r="E23" s="12"/>
      <c r="F23" s="12"/>
      <c r="G23" s="12"/>
      <c r="H23" s="12"/>
      <c r="I23" s="12"/>
      <c r="J23" s="12"/>
      <c r="K23" s="12"/>
      <c r="L23" s="12"/>
      <c r="M23" s="18"/>
      <c r="N23" s="13"/>
      <c r="O23" s="13"/>
      <c r="P23" s="13"/>
      <c r="Q23" s="13"/>
      <c r="R23" s="13"/>
      <c r="S23" s="13"/>
      <c r="T23" s="13"/>
      <c r="U23" s="13"/>
      <c r="V23" s="12"/>
      <c r="W23" s="12"/>
      <c r="X23" s="12"/>
      <c r="Y23" s="12"/>
      <c r="Z23" s="12"/>
      <c r="AA23" s="12"/>
      <c r="AB23" s="12"/>
      <c r="AC23" s="12"/>
      <c r="AD23" s="12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ht="45" x14ac:dyDescent="0.25">
      <c r="A24" s="19" t="s">
        <v>34</v>
      </c>
      <c r="B24" s="10" t="s">
        <v>66</v>
      </c>
      <c r="C24" s="20" t="s">
        <v>113</v>
      </c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2"/>
      <c r="W24" s="12"/>
      <c r="X24" s="12"/>
      <c r="Y24" s="12"/>
      <c r="Z24" s="12"/>
      <c r="AA24" s="12"/>
      <c r="AB24" s="12"/>
      <c r="AC24" s="12"/>
      <c r="AD24" s="12"/>
      <c r="AE24" s="18"/>
      <c r="AF24" s="18"/>
      <c r="AG24" s="18"/>
      <c r="AH24" s="18"/>
      <c r="AI24" s="18"/>
      <c r="AJ24" s="18"/>
      <c r="AK24" s="18"/>
      <c r="AL24" s="18"/>
      <c r="AM24" s="18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ht="45" x14ac:dyDescent="0.25">
      <c r="A25" s="19" t="s">
        <v>33</v>
      </c>
      <c r="B25" s="10" t="s">
        <v>67</v>
      </c>
      <c r="C25" s="20" t="s">
        <v>113</v>
      </c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13"/>
      <c r="T25" s="13"/>
      <c r="U25" s="13"/>
      <c r="V25" s="12"/>
      <c r="W25" s="12"/>
      <c r="X25" s="12"/>
      <c r="Y25" s="12"/>
      <c r="Z25" s="12"/>
      <c r="AA25" s="12"/>
      <c r="AB25" s="12"/>
      <c r="AC25" s="12"/>
      <c r="AD25" s="12"/>
      <c r="AE25" s="18"/>
      <c r="AF25" s="18"/>
      <c r="AG25" s="18"/>
      <c r="AH25" s="18"/>
      <c r="AI25" s="18"/>
      <c r="AJ25" s="18"/>
      <c r="AK25" s="18"/>
      <c r="AL25" s="18"/>
      <c r="AM25" s="18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ht="30" x14ac:dyDescent="0.25">
      <c r="A26" s="19" t="s">
        <v>28</v>
      </c>
      <c r="B26" s="10" t="s">
        <v>68</v>
      </c>
      <c r="C26" s="20" t="s">
        <v>113</v>
      </c>
      <c r="D26" s="13"/>
      <c r="E26" s="12"/>
      <c r="F26" s="12"/>
      <c r="G26" s="12"/>
      <c r="H26" s="12"/>
      <c r="I26" s="12"/>
      <c r="J26" s="12"/>
      <c r="K26" s="12"/>
      <c r="L26" s="12"/>
      <c r="M26" s="18"/>
      <c r="N26" s="13"/>
      <c r="O26" s="13"/>
      <c r="P26" s="13"/>
      <c r="Q26" s="13"/>
      <c r="R26" s="13"/>
      <c r="S26" s="13"/>
      <c r="T26" s="13"/>
      <c r="U26" s="13"/>
      <c r="V26" s="12"/>
      <c r="W26" s="12"/>
      <c r="X26" s="12"/>
      <c r="Y26" s="12"/>
      <c r="Z26" s="12"/>
      <c r="AA26" s="12"/>
      <c r="AB26" s="12"/>
      <c r="AC26" s="12"/>
      <c r="AD26" s="12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ht="30" x14ac:dyDescent="0.25">
      <c r="A27" s="56" t="s">
        <v>2</v>
      </c>
      <c r="B27" s="10" t="s">
        <v>70</v>
      </c>
      <c r="C27" s="6" t="s">
        <v>113</v>
      </c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3"/>
      <c r="P27" s="13"/>
      <c r="Q27" s="13"/>
      <c r="R27" s="13"/>
      <c r="S27" s="13"/>
      <c r="T27" s="13"/>
      <c r="U27" s="13"/>
      <c r="V27" s="12"/>
      <c r="W27" s="12"/>
      <c r="X27" s="12"/>
      <c r="Y27" s="12"/>
      <c r="Z27" s="12"/>
      <c r="AA27" s="12"/>
      <c r="AB27" s="12"/>
      <c r="AC27" s="12"/>
      <c r="AD27" s="12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ht="45" x14ac:dyDescent="0.25">
      <c r="A28" s="56" t="s">
        <v>32</v>
      </c>
      <c r="B28" s="10" t="s">
        <v>71</v>
      </c>
      <c r="C28" s="6" t="s">
        <v>113</v>
      </c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3"/>
      <c r="P28" s="13"/>
      <c r="Q28" s="13"/>
      <c r="R28" s="13"/>
      <c r="S28" s="13"/>
      <c r="T28" s="13"/>
      <c r="U28" s="13"/>
      <c r="V28" s="12"/>
      <c r="W28" s="12"/>
      <c r="X28" s="12"/>
      <c r="Y28" s="12"/>
      <c r="Z28" s="12"/>
      <c r="AA28" s="12"/>
      <c r="AB28" s="12"/>
      <c r="AC28" s="12"/>
      <c r="AD28" s="1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</row>
    <row r="29" spans="1:48" ht="30" x14ac:dyDescent="0.25">
      <c r="A29" s="56" t="s">
        <v>69</v>
      </c>
      <c r="B29" s="10" t="s">
        <v>72</v>
      </c>
      <c r="C29" s="6" t="s">
        <v>113</v>
      </c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3"/>
      <c r="P29" s="13"/>
      <c r="Q29" s="13"/>
      <c r="R29" s="13"/>
      <c r="S29" s="13"/>
      <c r="T29" s="13"/>
      <c r="U29" s="13"/>
      <c r="V29" s="12"/>
      <c r="W29" s="12"/>
      <c r="X29" s="12"/>
      <c r="Y29" s="12"/>
      <c r="Z29" s="12"/>
      <c r="AA29" s="12"/>
      <c r="AB29" s="12"/>
      <c r="AC29" s="12"/>
      <c r="AD29" s="1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spans="1:48" ht="30" x14ac:dyDescent="0.25">
      <c r="A30" s="56" t="s">
        <v>3</v>
      </c>
      <c r="B30" s="10" t="s">
        <v>73</v>
      </c>
      <c r="C30" s="6" t="s">
        <v>113</v>
      </c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3"/>
      <c r="P30" s="13"/>
      <c r="Q30" s="13"/>
      <c r="R30" s="13"/>
      <c r="S30" s="13"/>
      <c r="T30" s="13"/>
      <c r="U30" s="13"/>
      <c r="V30" s="12"/>
      <c r="W30" s="12"/>
      <c r="X30" s="12"/>
      <c r="Y30" s="12"/>
      <c r="Z30" s="12"/>
      <c r="AA30" s="12"/>
      <c r="AB30" s="12"/>
      <c r="AC30" s="12"/>
      <c r="AD30" s="12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8" ht="30" x14ac:dyDescent="0.25">
      <c r="A31" s="56" t="s">
        <v>19</v>
      </c>
      <c r="B31" s="10" t="s">
        <v>73</v>
      </c>
      <c r="C31" s="6" t="s">
        <v>113</v>
      </c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3"/>
      <c r="P31" s="13"/>
      <c r="Q31" s="13"/>
      <c r="R31" s="13"/>
      <c r="S31" s="13"/>
      <c r="T31" s="13"/>
      <c r="U31" s="13"/>
      <c r="V31" s="12"/>
      <c r="W31" s="12"/>
      <c r="X31" s="12"/>
      <c r="Y31" s="12"/>
      <c r="Z31" s="12"/>
      <c r="AA31" s="12"/>
      <c r="AB31" s="12"/>
      <c r="AC31" s="12"/>
      <c r="AD31" s="1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</row>
    <row r="32" spans="1:48" ht="66.75" customHeight="1" x14ac:dyDescent="0.25">
      <c r="A32" s="56" t="s">
        <v>20</v>
      </c>
      <c r="B32" s="10" t="s">
        <v>74</v>
      </c>
      <c r="C32" s="6" t="s">
        <v>113</v>
      </c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3"/>
      <c r="P32" s="13"/>
      <c r="Q32" s="13"/>
      <c r="R32" s="13"/>
      <c r="S32" s="13"/>
      <c r="T32" s="13"/>
      <c r="U32" s="13"/>
      <c r="V32" s="12"/>
      <c r="W32" s="12"/>
      <c r="X32" s="12"/>
      <c r="Y32" s="12"/>
      <c r="Z32" s="12"/>
      <c r="AA32" s="12"/>
      <c r="AB32" s="12"/>
      <c r="AC32" s="12"/>
      <c r="AD32" s="1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48" ht="79.5" customHeight="1" x14ac:dyDescent="0.25">
      <c r="A33" s="56" t="s">
        <v>20</v>
      </c>
      <c r="B33" s="10" t="s">
        <v>75</v>
      </c>
      <c r="C33" s="6" t="s">
        <v>113</v>
      </c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3"/>
      <c r="P33" s="13"/>
      <c r="Q33" s="13"/>
      <c r="R33" s="13"/>
      <c r="S33" s="13"/>
      <c r="T33" s="13"/>
      <c r="U33" s="13"/>
      <c r="V33" s="12"/>
      <c r="W33" s="12"/>
      <c r="X33" s="12"/>
      <c r="Y33" s="12"/>
      <c r="Z33" s="12"/>
      <c r="AA33" s="12"/>
      <c r="AB33" s="12"/>
      <c r="AC33" s="12"/>
      <c r="AD33" s="1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ht="69" customHeight="1" x14ac:dyDescent="0.25">
      <c r="A34" s="56" t="s">
        <v>20</v>
      </c>
      <c r="B34" s="10" t="s">
        <v>76</v>
      </c>
      <c r="C34" s="6" t="s">
        <v>113</v>
      </c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3"/>
      <c r="P34" s="13"/>
      <c r="Q34" s="13"/>
      <c r="R34" s="13"/>
      <c r="S34" s="13"/>
      <c r="T34" s="13"/>
      <c r="U34" s="13"/>
      <c r="V34" s="12"/>
      <c r="W34" s="12"/>
      <c r="X34" s="12"/>
      <c r="Y34" s="12"/>
      <c r="Z34" s="12"/>
      <c r="AA34" s="12"/>
      <c r="AB34" s="12"/>
      <c r="AC34" s="12"/>
      <c r="AD34" s="1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ht="67.5" customHeight="1" x14ac:dyDescent="0.25">
      <c r="A35" s="56" t="s">
        <v>114</v>
      </c>
      <c r="B35" s="10" t="s">
        <v>74</v>
      </c>
      <c r="C35" s="6" t="s">
        <v>113</v>
      </c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3"/>
      <c r="P35" s="13"/>
      <c r="Q35" s="13"/>
      <c r="R35" s="13"/>
      <c r="S35" s="13"/>
      <c r="T35" s="13"/>
      <c r="U35" s="13"/>
      <c r="V35" s="12"/>
      <c r="W35" s="12"/>
      <c r="X35" s="12"/>
      <c r="Y35" s="12"/>
      <c r="Z35" s="12"/>
      <c r="AA35" s="12"/>
      <c r="AB35" s="12"/>
      <c r="AC35" s="12"/>
      <c r="AD35" s="1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73.5" customHeight="1" x14ac:dyDescent="0.25">
      <c r="A36" s="56" t="s">
        <v>114</v>
      </c>
      <c r="B36" s="10" t="s">
        <v>75</v>
      </c>
      <c r="C36" s="6" t="s">
        <v>113</v>
      </c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ht="54" customHeight="1" x14ac:dyDescent="0.25">
      <c r="A37" s="56" t="s">
        <v>114</v>
      </c>
      <c r="B37" s="10" t="s">
        <v>76</v>
      </c>
      <c r="C37" s="6" t="s">
        <v>113</v>
      </c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3"/>
      <c r="P37" s="13"/>
      <c r="Q37" s="13"/>
      <c r="R37" s="13"/>
      <c r="S37" s="13"/>
      <c r="T37" s="13"/>
      <c r="U37" s="13"/>
      <c r="V37" s="12"/>
      <c r="W37" s="12"/>
      <c r="X37" s="12"/>
      <c r="Y37" s="12"/>
      <c r="Z37" s="12"/>
      <c r="AA37" s="12"/>
      <c r="AB37" s="12"/>
      <c r="AC37" s="12"/>
      <c r="AD37" s="1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</row>
    <row r="38" spans="1:48" ht="67.5" customHeight="1" x14ac:dyDescent="0.25">
      <c r="A38" s="56" t="s">
        <v>115</v>
      </c>
      <c r="B38" s="10" t="s">
        <v>74</v>
      </c>
      <c r="C38" s="6" t="s">
        <v>113</v>
      </c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3"/>
      <c r="P38" s="13"/>
      <c r="Q38" s="13"/>
      <c r="R38" s="13"/>
      <c r="S38" s="13"/>
      <c r="T38" s="13"/>
      <c r="U38" s="13"/>
      <c r="V38" s="12"/>
      <c r="W38" s="12"/>
      <c r="X38" s="12"/>
      <c r="Y38" s="12"/>
      <c r="Z38" s="12"/>
      <c r="AA38" s="12"/>
      <c r="AB38" s="12"/>
      <c r="AC38" s="12"/>
      <c r="AD38" s="1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48" ht="36.75" customHeight="1" x14ac:dyDescent="0.25">
      <c r="A39" s="56" t="s">
        <v>115</v>
      </c>
      <c r="B39" s="10" t="s">
        <v>75</v>
      </c>
      <c r="C39" s="6" t="s">
        <v>113</v>
      </c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3"/>
      <c r="P39" s="13"/>
      <c r="Q39" s="13"/>
      <c r="R39" s="13"/>
      <c r="S39" s="13"/>
      <c r="T39" s="13"/>
      <c r="U39" s="13"/>
      <c r="V39" s="12"/>
      <c r="W39" s="12"/>
      <c r="X39" s="12"/>
      <c r="Y39" s="12"/>
      <c r="Z39" s="12"/>
      <c r="AA39" s="12"/>
      <c r="AB39" s="12"/>
      <c r="AC39" s="12"/>
      <c r="AD39" s="1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ht="41.25" customHeight="1" x14ac:dyDescent="0.25">
      <c r="A40" s="56" t="s">
        <v>115</v>
      </c>
      <c r="B40" s="10" t="s">
        <v>76</v>
      </c>
      <c r="C40" s="6" t="s">
        <v>113</v>
      </c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3"/>
      <c r="P40" s="13"/>
      <c r="Q40" s="13"/>
      <c r="R40" s="13"/>
      <c r="S40" s="13"/>
      <c r="T40" s="13"/>
      <c r="U40" s="13"/>
      <c r="V40" s="12"/>
      <c r="W40" s="12"/>
      <c r="X40" s="12"/>
      <c r="Y40" s="12"/>
      <c r="Z40" s="12"/>
      <c r="AA40" s="12"/>
      <c r="AB40" s="12"/>
      <c r="AC40" s="12"/>
      <c r="AD40" s="1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</row>
    <row r="41" spans="1:48" ht="31.5" customHeight="1" x14ac:dyDescent="0.25">
      <c r="A41" s="56" t="s">
        <v>116</v>
      </c>
      <c r="B41" s="10" t="s">
        <v>74</v>
      </c>
      <c r="C41" s="6" t="s">
        <v>113</v>
      </c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13"/>
      <c r="P41" s="13"/>
      <c r="Q41" s="13"/>
      <c r="R41" s="13"/>
      <c r="S41" s="13"/>
      <c r="T41" s="13"/>
      <c r="U41" s="13"/>
      <c r="V41" s="12"/>
      <c r="W41" s="12"/>
      <c r="X41" s="12"/>
      <c r="Y41" s="12"/>
      <c r="Z41" s="12"/>
      <c r="AA41" s="12"/>
      <c r="AB41" s="12"/>
      <c r="AC41" s="12"/>
      <c r="AD41" s="1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</row>
    <row r="42" spans="1:48" ht="31.5" customHeight="1" x14ac:dyDescent="0.25">
      <c r="A42" s="56" t="s">
        <v>116</v>
      </c>
      <c r="B42" s="10" t="s">
        <v>75</v>
      </c>
      <c r="C42" s="6" t="s">
        <v>113</v>
      </c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13"/>
      <c r="P42" s="13"/>
      <c r="Q42" s="13"/>
      <c r="R42" s="13"/>
      <c r="S42" s="13"/>
      <c r="T42" s="13"/>
      <c r="U42" s="13"/>
      <c r="V42" s="12"/>
      <c r="W42" s="12"/>
      <c r="X42" s="12"/>
      <c r="Y42" s="12"/>
      <c r="Z42" s="12"/>
      <c r="AA42" s="12"/>
      <c r="AB42" s="12"/>
      <c r="AC42" s="12"/>
      <c r="AD42" s="1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</row>
    <row r="43" spans="1:48" ht="24.75" customHeight="1" x14ac:dyDescent="0.25">
      <c r="A43" s="19" t="s">
        <v>116</v>
      </c>
      <c r="B43" s="10" t="s">
        <v>76</v>
      </c>
      <c r="C43" s="20" t="s">
        <v>113</v>
      </c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13"/>
      <c r="P43" s="13"/>
      <c r="Q43" s="13"/>
      <c r="R43" s="13"/>
      <c r="S43" s="13"/>
      <c r="T43" s="13"/>
      <c r="U43" s="13"/>
      <c r="V43" s="12"/>
      <c r="W43" s="12"/>
      <c r="X43" s="12"/>
      <c r="Y43" s="12"/>
      <c r="Z43" s="12"/>
      <c r="AA43" s="12"/>
      <c r="AB43" s="12"/>
      <c r="AC43" s="12"/>
      <c r="AD43" s="1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</row>
    <row r="44" spans="1:48" ht="57.75" customHeight="1" x14ac:dyDescent="0.25">
      <c r="A44" s="19" t="s">
        <v>4</v>
      </c>
      <c r="B44" s="10" t="s">
        <v>77</v>
      </c>
      <c r="C44" s="20" t="s">
        <v>113</v>
      </c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3"/>
      <c r="O44" s="13"/>
      <c r="P44" s="13"/>
      <c r="Q44" s="13"/>
      <c r="R44" s="13"/>
      <c r="S44" s="13"/>
      <c r="T44" s="13"/>
      <c r="U44" s="13"/>
      <c r="V44" s="12"/>
      <c r="W44" s="12"/>
      <c r="X44" s="12"/>
      <c r="Y44" s="12"/>
      <c r="Z44" s="12"/>
      <c r="AA44" s="12"/>
      <c r="AB44" s="12"/>
      <c r="AC44" s="12"/>
      <c r="AD44" s="12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</row>
    <row r="45" spans="1:48" ht="63" customHeight="1" x14ac:dyDescent="0.25">
      <c r="A45" s="56" t="s">
        <v>31</v>
      </c>
      <c r="B45" s="10" t="s">
        <v>78</v>
      </c>
      <c r="C45" s="6" t="s">
        <v>113</v>
      </c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3"/>
      <c r="O45" s="13"/>
      <c r="P45" s="13"/>
      <c r="Q45" s="13"/>
      <c r="R45" s="13"/>
      <c r="S45" s="13"/>
      <c r="T45" s="13"/>
      <c r="U45" s="13"/>
      <c r="V45" s="12"/>
      <c r="W45" s="12"/>
      <c r="X45" s="12"/>
      <c r="Y45" s="12"/>
      <c r="Z45" s="12"/>
      <c r="AA45" s="12"/>
      <c r="AB45" s="12"/>
      <c r="AC45" s="12"/>
      <c r="AD45" s="12"/>
      <c r="AE45" s="18"/>
      <c r="AF45" s="18"/>
      <c r="AG45" s="18"/>
      <c r="AH45" s="18"/>
      <c r="AI45" s="18"/>
      <c r="AJ45" s="18"/>
      <c r="AK45" s="18"/>
      <c r="AL45" s="18"/>
      <c r="AM45" s="18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 ht="87.75" customHeight="1" x14ac:dyDescent="0.25">
      <c r="A46" s="56" t="s">
        <v>30</v>
      </c>
      <c r="B46" s="10" t="s">
        <v>79</v>
      </c>
      <c r="C46" s="6" t="s">
        <v>113</v>
      </c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13"/>
      <c r="P46" s="13"/>
      <c r="Q46" s="13"/>
      <c r="R46" s="13"/>
      <c r="S46" s="13"/>
      <c r="T46" s="13"/>
      <c r="U46" s="13"/>
      <c r="V46" s="12"/>
      <c r="W46" s="12"/>
      <c r="X46" s="12"/>
      <c r="Y46" s="12"/>
      <c r="Z46" s="12"/>
      <c r="AA46" s="12"/>
      <c r="AB46" s="12"/>
      <c r="AC46" s="12"/>
      <c r="AD46" s="12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</row>
    <row r="47" spans="1:48" ht="42" customHeight="1" x14ac:dyDescent="0.25">
      <c r="A47" s="19" t="s">
        <v>5</v>
      </c>
      <c r="B47" s="10" t="s">
        <v>80</v>
      </c>
      <c r="C47" s="20" t="s">
        <v>113</v>
      </c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3"/>
      <c r="O47" s="13"/>
      <c r="P47" s="13"/>
      <c r="Q47" s="13"/>
      <c r="R47" s="13"/>
      <c r="S47" s="13"/>
      <c r="T47" s="13"/>
      <c r="U47" s="13"/>
      <c r="V47" s="12"/>
      <c r="W47" s="12"/>
      <c r="X47" s="12"/>
      <c r="Y47" s="12"/>
      <c r="Z47" s="12"/>
      <c r="AA47" s="12"/>
      <c r="AB47" s="12"/>
      <c r="AC47" s="12"/>
      <c r="AD47" s="12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 ht="45" x14ac:dyDescent="0.25">
      <c r="A48" s="56" t="s">
        <v>6</v>
      </c>
      <c r="B48" s="10" t="s">
        <v>81</v>
      </c>
      <c r="C48" s="20" t="s">
        <v>113</v>
      </c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3"/>
      <c r="P48" s="13"/>
      <c r="Q48" s="13"/>
      <c r="R48" s="13"/>
      <c r="S48" s="13"/>
      <c r="T48" s="13"/>
      <c r="U48" s="13"/>
      <c r="V48" s="12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spans="1:48" ht="50.25" customHeight="1" x14ac:dyDescent="0.25">
      <c r="A49" s="19" t="s">
        <v>21</v>
      </c>
      <c r="B49" s="10" t="s">
        <v>82</v>
      </c>
      <c r="C49" s="20" t="s">
        <v>113</v>
      </c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13"/>
      <c r="P49" s="13"/>
      <c r="Q49" s="13"/>
      <c r="R49" s="13"/>
      <c r="S49" s="13"/>
      <c r="T49" s="13"/>
      <c r="U49" s="13"/>
      <c r="V49" s="12"/>
      <c r="W49" s="12"/>
      <c r="X49" s="12"/>
      <c r="Y49" s="12"/>
      <c r="Z49" s="12"/>
      <c r="AA49" s="12"/>
      <c r="AB49" s="12"/>
      <c r="AC49" s="12"/>
      <c r="AD49" s="12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 ht="41.25" customHeight="1" x14ac:dyDescent="0.25">
      <c r="A50" s="56" t="s">
        <v>22</v>
      </c>
      <c r="B50" s="10" t="s">
        <v>83</v>
      </c>
      <c r="C50" s="6" t="s">
        <v>113</v>
      </c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13"/>
      <c r="P50" s="13"/>
      <c r="Q50" s="13"/>
      <c r="R50" s="13"/>
      <c r="S50" s="13"/>
      <c r="T50" s="13"/>
      <c r="U50" s="13"/>
      <c r="V50" s="12"/>
      <c r="W50" s="12"/>
      <c r="X50" s="12"/>
      <c r="Y50" s="12"/>
      <c r="Z50" s="12"/>
      <c r="AA50" s="12"/>
      <c r="AB50" s="12"/>
      <c r="AC50" s="12"/>
      <c r="AD50" s="12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 ht="30" x14ac:dyDescent="0.25">
      <c r="A51" s="56" t="s">
        <v>7</v>
      </c>
      <c r="B51" s="10" t="s">
        <v>84</v>
      </c>
      <c r="C51" s="20" t="s">
        <v>113</v>
      </c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13"/>
      <c r="P51" s="13"/>
      <c r="Q51" s="13"/>
      <c r="R51" s="13"/>
      <c r="S51" s="13"/>
      <c r="T51" s="13"/>
      <c r="U51" s="13"/>
      <c r="V51" s="12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48" ht="18.75" x14ac:dyDescent="0.25">
      <c r="A52" s="19" t="s">
        <v>27</v>
      </c>
      <c r="B52" s="10" t="s">
        <v>85</v>
      </c>
      <c r="C52" s="20" t="s">
        <v>113</v>
      </c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13"/>
      <c r="P52" s="13"/>
      <c r="Q52" s="13"/>
      <c r="R52" s="13"/>
      <c r="S52" s="13"/>
      <c r="T52" s="13"/>
      <c r="U52" s="13"/>
      <c r="V52" s="12"/>
      <c r="W52" s="12"/>
      <c r="X52" s="12"/>
      <c r="Y52" s="12"/>
      <c r="Z52" s="12"/>
      <c r="AA52" s="12"/>
      <c r="AB52" s="12"/>
      <c r="AC52" s="12"/>
      <c r="AD52" s="12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1:48" ht="39.75" customHeight="1" x14ac:dyDescent="0.25">
      <c r="A53" s="19" t="s">
        <v>35</v>
      </c>
      <c r="B53" s="10" t="s">
        <v>86</v>
      </c>
      <c r="C53" s="20" t="s">
        <v>113</v>
      </c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13"/>
      <c r="P53" s="13"/>
      <c r="Q53" s="13"/>
      <c r="R53" s="13"/>
      <c r="S53" s="13"/>
      <c r="T53" s="13"/>
      <c r="U53" s="13"/>
      <c r="V53" s="12"/>
      <c r="W53" s="12"/>
      <c r="X53" s="12"/>
      <c r="Y53" s="12"/>
      <c r="Z53" s="12"/>
      <c r="AA53" s="12"/>
      <c r="AB53" s="12"/>
      <c r="AC53" s="12"/>
      <c r="AD53" s="12"/>
      <c r="AE53" s="18"/>
      <c r="AF53" s="18"/>
      <c r="AG53" s="18"/>
      <c r="AH53" s="18"/>
      <c r="AI53" s="18"/>
      <c r="AJ53" s="18"/>
      <c r="AK53" s="18"/>
      <c r="AL53" s="18"/>
      <c r="AM53" s="18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48" ht="30" x14ac:dyDescent="0.25">
      <c r="A54" s="56" t="s">
        <v>8</v>
      </c>
      <c r="B54" s="10" t="s">
        <v>92</v>
      </c>
      <c r="C54" s="20" t="s">
        <v>113</v>
      </c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13"/>
      <c r="P54" s="13"/>
      <c r="Q54" s="13"/>
      <c r="R54" s="13"/>
      <c r="S54" s="13"/>
      <c r="T54" s="13"/>
      <c r="U54" s="13"/>
      <c r="V54" s="12"/>
      <c r="W54" s="12"/>
      <c r="X54" s="12"/>
      <c r="Y54" s="12"/>
      <c r="Z54" s="12"/>
      <c r="AA54" s="12"/>
      <c r="AB54" s="12"/>
      <c r="AC54" s="12"/>
      <c r="AD54" s="12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ht="30" x14ac:dyDescent="0.25">
      <c r="A55" s="56" t="s">
        <v>24</v>
      </c>
      <c r="B55" s="10" t="s">
        <v>93</v>
      </c>
      <c r="C55" s="20" t="s">
        <v>113</v>
      </c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13"/>
      <c r="P55" s="13"/>
      <c r="Q55" s="13"/>
      <c r="R55" s="13"/>
      <c r="S55" s="13"/>
      <c r="T55" s="13"/>
      <c r="U55" s="13"/>
      <c r="V55" s="12"/>
      <c r="W55" s="12"/>
      <c r="X55" s="12"/>
      <c r="Y55" s="12"/>
      <c r="Z55" s="12"/>
      <c r="AA55" s="12"/>
      <c r="AB55" s="12"/>
      <c r="AC55" s="12"/>
      <c r="AD55" s="12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1:48" ht="58.5" customHeight="1" x14ac:dyDescent="0.25">
      <c r="A56" s="56" t="s">
        <v>25</v>
      </c>
      <c r="B56" s="10" t="s">
        <v>94</v>
      </c>
      <c r="C56" s="6" t="s">
        <v>113</v>
      </c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13"/>
      <c r="P56" s="13"/>
      <c r="Q56" s="13"/>
      <c r="R56" s="13"/>
      <c r="S56" s="13"/>
      <c r="T56" s="13"/>
      <c r="U56" s="13"/>
      <c r="V56" s="12"/>
      <c r="W56" s="12"/>
      <c r="X56" s="12"/>
      <c r="Y56" s="12"/>
      <c r="Z56" s="12"/>
      <c r="AA56" s="12"/>
      <c r="AB56" s="12"/>
      <c r="AC56" s="12"/>
      <c r="AD56" s="1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</row>
    <row r="57" spans="1:48" ht="64.5" customHeight="1" x14ac:dyDescent="0.25">
      <c r="A57" s="19" t="s">
        <v>26</v>
      </c>
      <c r="B57" s="10" t="s">
        <v>95</v>
      </c>
      <c r="C57" s="20" t="s">
        <v>113</v>
      </c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13"/>
      <c r="P57" s="13"/>
      <c r="Q57" s="13"/>
      <c r="R57" s="13"/>
      <c r="S57" s="13"/>
      <c r="T57" s="13"/>
      <c r="U57" s="13"/>
      <c r="V57" s="12"/>
      <c r="W57" s="12"/>
      <c r="X57" s="12"/>
      <c r="Y57" s="12"/>
      <c r="Z57" s="12"/>
      <c r="AA57" s="12"/>
      <c r="AB57" s="12"/>
      <c r="AC57" s="12"/>
      <c r="AD57" s="12"/>
      <c r="AE57" s="57"/>
      <c r="AF57" s="57"/>
      <c r="AG57" s="57"/>
      <c r="AH57" s="57"/>
      <c r="AI57" s="57"/>
      <c r="AJ57" s="57"/>
      <c r="AK57" s="57"/>
      <c r="AL57" s="57"/>
      <c r="AM57" s="57"/>
      <c r="AN57" s="18"/>
      <c r="AO57" s="18"/>
      <c r="AP57" s="18"/>
      <c r="AQ57" s="18"/>
      <c r="AR57" s="18"/>
      <c r="AS57" s="18"/>
      <c r="AT57" s="18"/>
      <c r="AU57" s="18"/>
      <c r="AV57" s="18"/>
    </row>
    <row r="58" spans="1:48" ht="52.5" customHeight="1" x14ac:dyDescent="0.25">
      <c r="A58" s="19" t="s">
        <v>87</v>
      </c>
      <c r="B58" s="10" t="s">
        <v>96</v>
      </c>
      <c r="C58" s="20" t="s">
        <v>113</v>
      </c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13"/>
      <c r="P58" s="13"/>
      <c r="Q58" s="13"/>
      <c r="R58" s="13"/>
      <c r="S58" s="13"/>
      <c r="T58" s="13"/>
      <c r="U58" s="13"/>
      <c r="V58" s="12"/>
      <c r="W58" s="12"/>
      <c r="X58" s="12"/>
      <c r="Y58" s="12"/>
      <c r="Z58" s="12"/>
      <c r="AA58" s="12"/>
      <c r="AB58" s="12"/>
      <c r="AC58" s="12"/>
      <c r="AD58" s="12"/>
      <c r="AE58" s="57"/>
      <c r="AF58" s="57"/>
      <c r="AG58" s="57"/>
      <c r="AH58" s="57"/>
      <c r="AI58" s="57"/>
      <c r="AJ58" s="57"/>
      <c r="AK58" s="57"/>
      <c r="AL58" s="57"/>
      <c r="AM58" s="57"/>
      <c r="AN58" s="18"/>
      <c r="AO58" s="18"/>
      <c r="AP58" s="18"/>
      <c r="AQ58" s="18"/>
      <c r="AR58" s="18"/>
      <c r="AS58" s="18"/>
      <c r="AT58" s="18"/>
      <c r="AU58" s="18"/>
      <c r="AV58" s="18"/>
    </row>
    <row r="59" spans="1:48" ht="57.75" customHeight="1" x14ac:dyDescent="0.25">
      <c r="A59" s="19" t="s">
        <v>88</v>
      </c>
      <c r="B59" s="10" t="s">
        <v>97</v>
      </c>
      <c r="C59" s="20" t="s">
        <v>113</v>
      </c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13"/>
      <c r="P59" s="13"/>
      <c r="Q59" s="13"/>
      <c r="R59" s="13"/>
      <c r="S59" s="13"/>
      <c r="T59" s="13"/>
      <c r="U59" s="13"/>
      <c r="V59" s="12"/>
      <c r="W59" s="12"/>
      <c r="X59" s="12"/>
      <c r="Y59" s="12"/>
      <c r="Z59" s="12"/>
      <c r="AA59" s="12"/>
      <c r="AB59" s="12"/>
      <c r="AC59" s="12"/>
      <c r="AD59" s="1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</row>
    <row r="60" spans="1:48" ht="46.5" customHeight="1" x14ac:dyDescent="0.25">
      <c r="A60" s="19" t="s">
        <v>89</v>
      </c>
      <c r="B60" s="10" t="s">
        <v>98</v>
      </c>
      <c r="C60" s="20" t="s">
        <v>113</v>
      </c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13"/>
      <c r="P60" s="13"/>
      <c r="Q60" s="13"/>
      <c r="R60" s="13"/>
      <c r="S60" s="13"/>
      <c r="T60" s="13"/>
      <c r="U60" s="13"/>
      <c r="V60" s="12"/>
      <c r="W60" s="12"/>
      <c r="X60" s="12"/>
      <c r="Y60" s="12"/>
      <c r="Z60" s="12"/>
      <c r="AA60" s="12"/>
      <c r="AB60" s="12"/>
      <c r="AC60" s="12"/>
      <c r="AD60" s="1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</row>
    <row r="61" spans="1:48" ht="51.75" customHeight="1" x14ac:dyDescent="0.25">
      <c r="A61" s="19" t="s">
        <v>90</v>
      </c>
      <c r="B61" s="10" t="s">
        <v>99</v>
      </c>
      <c r="C61" s="20" t="s">
        <v>113</v>
      </c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13"/>
      <c r="P61" s="13"/>
      <c r="Q61" s="13"/>
      <c r="R61" s="13"/>
      <c r="S61" s="13"/>
      <c r="T61" s="13"/>
      <c r="U61" s="13"/>
      <c r="V61" s="12"/>
      <c r="W61" s="12"/>
      <c r="X61" s="12"/>
      <c r="Y61" s="12"/>
      <c r="Z61" s="12"/>
      <c r="AA61" s="12"/>
      <c r="AB61" s="12"/>
      <c r="AC61" s="12"/>
      <c r="AD61" s="12"/>
      <c r="AE61" s="57"/>
      <c r="AF61" s="57"/>
      <c r="AG61" s="57"/>
      <c r="AH61" s="57"/>
      <c r="AI61" s="57"/>
      <c r="AJ61" s="57"/>
      <c r="AK61" s="57"/>
      <c r="AL61" s="57"/>
      <c r="AM61" s="57"/>
      <c r="AN61" s="18"/>
      <c r="AO61" s="18"/>
      <c r="AP61" s="18"/>
      <c r="AQ61" s="18"/>
      <c r="AR61" s="18"/>
      <c r="AS61" s="18"/>
      <c r="AT61" s="18"/>
      <c r="AU61" s="18"/>
      <c r="AV61" s="18"/>
    </row>
    <row r="62" spans="1:48" ht="51.75" customHeight="1" x14ac:dyDescent="0.25">
      <c r="A62" s="19" t="s">
        <v>91</v>
      </c>
      <c r="B62" s="10" t="s">
        <v>100</v>
      </c>
      <c r="C62" s="20" t="s">
        <v>113</v>
      </c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13"/>
      <c r="R62" s="13"/>
      <c r="S62" s="13"/>
      <c r="T62" s="13"/>
      <c r="U62" s="13"/>
      <c r="V62" s="12"/>
      <c r="W62" s="12"/>
      <c r="X62" s="12"/>
      <c r="Y62" s="12"/>
      <c r="Z62" s="12"/>
      <c r="AA62" s="12"/>
      <c r="AB62" s="12"/>
      <c r="AC62" s="12"/>
      <c r="AD62" s="1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</row>
    <row r="63" spans="1:48" ht="30" x14ac:dyDescent="0.25">
      <c r="A63" s="19" t="s">
        <v>17</v>
      </c>
      <c r="B63" s="10" t="s">
        <v>102</v>
      </c>
      <c r="C63" s="20" t="s">
        <v>113</v>
      </c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13"/>
      <c r="P63" s="13"/>
      <c r="Q63" s="13"/>
      <c r="R63" s="13"/>
      <c r="S63" s="13"/>
      <c r="T63" s="13"/>
      <c r="U63" s="13"/>
      <c r="V63" s="12"/>
      <c r="W63" s="12"/>
      <c r="X63" s="12"/>
      <c r="Y63" s="12"/>
      <c r="Z63" s="12"/>
      <c r="AA63" s="12"/>
      <c r="AB63" s="12"/>
      <c r="AC63" s="12"/>
      <c r="AD63" s="12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</row>
    <row r="64" spans="1:48" ht="30" x14ac:dyDescent="0.25">
      <c r="A64" s="19" t="s">
        <v>101</v>
      </c>
      <c r="B64" s="10" t="s">
        <v>103</v>
      </c>
      <c r="C64" s="20" t="s">
        <v>113</v>
      </c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13"/>
      <c r="P64" s="13"/>
      <c r="Q64" s="13"/>
      <c r="R64" s="13"/>
      <c r="S64" s="13"/>
      <c r="T64" s="13"/>
      <c r="U64" s="13"/>
      <c r="V64" s="12"/>
      <c r="W64" s="12"/>
      <c r="X64" s="12"/>
      <c r="Y64" s="12"/>
      <c r="Z64" s="12"/>
      <c r="AA64" s="12"/>
      <c r="AB64" s="12"/>
      <c r="AC64" s="12"/>
      <c r="AD64" s="1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</row>
    <row r="65" spans="1:48" ht="46.5" customHeight="1" x14ac:dyDescent="0.25">
      <c r="A65" s="19" t="s">
        <v>118</v>
      </c>
      <c r="B65" s="10" t="s">
        <v>117</v>
      </c>
      <c r="C65" s="20" t="s">
        <v>113</v>
      </c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13"/>
      <c r="P65" s="13"/>
      <c r="Q65" s="13"/>
      <c r="R65" s="13"/>
      <c r="S65" s="13"/>
      <c r="T65" s="13"/>
      <c r="U65" s="13"/>
      <c r="V65" s="12"/>
      <c r="W65" s="12"/>
      <c r="X65" s="12"/>
      <c r="Y65" s="12"/>
      <c r="Z65" s="12"/>
      <c r="AA65" s="12"/>
      <c r="AB65" s="12"/>
      <c r="AC65" s="12"/>
      <c r="AD65" s="12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</row>
    <row r="66" spans="1:48" ht="45" x14ac:dyDescent="0.25">
      <c r="A66" s="56" t="s">
        <v>9</v>
      </c>
      <c r="B66" s="10" t="s">
        <v>104</v>
      </c>
      <c r="C66" s="6" t="s">
        <v>113</v>
      </c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13"/>
      <c r="P66" s="13"/>
      <c r="Q66" s="13"/>
      <c r="R66" s="13"/>
      <c r="S66" s="13"/>
      <c r="T66" s="13"/>
      <c r="U66" s="13"/>
      <c r="V66" s="12"/>
      <c r="W66" s="12"/>
      <c r="X66" s="12"/>
      <c r="Y66" s="12"/>
      <c r="Z66" s="12"/>
      <c r="AA66" s="12"/>
      <c r="AB66" s="12"/>
      <c r="AC66" s="12"/>
      <c r="AD66" s="12"/>
      <c r="AE66" s="18"/>
      <c r="AF66" s="18"/>
      <c r="AG66" s="18"/>
      <c r="AH66" s="18"/>
      <c r="AI66" s="18"/>
      <c r="AJ66" s="18"/>
      <c r="AK66" s="18"/>
      <c r="AL66" s="18"/>
      <c r="AM66" s="18"/>
      <c r="AN66" s="41"/>
      <c r="AO66" s="41"/>
      <c r="AP66" s="41"/>
      <c r="AQ66" s="41"/>
      <c r="AR66" s="41"/>
      <c r="AS66" s="41"/>
      <c r="AT66" s="41"/>
      <c r="AU66" s="41"/>
      <c r="AV66" s="41"/>
    </row>
    <row r="67" spans="1:48" ht="30" x14ac:dyDescent="0.25">
      <c r="A67" s="56" t="s">
        <v>10</v>
      </c>
      <c r="B67" s="10" t="s">
        <v>105</v>
      </c>
      <c r="C67" s="6" t="s">
        <v>113</v>
      </c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13"/>
      <c r="P67" s="13"/>
      <c r="Q67" s="13"/>
      <c r="R67" s="13"/>
      <c r="S67" s="13"/>
      <c r="T67" s="13"/>
      <c r="U67" s="13"/>
      <c r="V67" s="12"/>
      <c r="W67" s="12"/>
      <c r="X67" s="12"/>
      <c r="Y67" s="12"/>
      <c r="Z67" s="12"/>
      <c r="AA67" s="12"/>
      <c r="AB67" s="12"/>
      <c r="AC67" s="12"/>
      <c r="AD67" s="1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</row>
    <row r="68" spans="1:48" ht="43.5" customHeight="1" x14ac:dyDescent="0.25">
      <c r="A68" s="56" t="s">
        <v>11</v>
      </c>
      <c r="B68" s="10" t="s">
        <v>106</v>
      </c>
      <c r="C68" s="6" t="s">
        <v>113</v>
      </c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3"/>
      <c r="O68" s="13"/>
      <c r="P68" s="13"/>
      <c r="Q68" s="13"/>
      <c r="R68" s="13"/>
      <c r="S68" s="13"/>
      <c r="T68" s="13"/>
      <c r="U68" s="13"/>
      <c r="V68" s="12"/>
      <c r="W68" s="12"/>
      <c r="X68" s="12"/>
      <c r="Y68" s="12"/>
      <c r="Z68" s="12"/>
      <c r="AA68" s="12"/>
      <c r="AB68" s="12"/>
      <c r="AC68" s="12"/>
      <c r="AD68" s="1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</row>
    <row r="69" spans="1:48" ht="30" x14ac:dyDescent="0.25">
      <c r="A69" s="56" t="s">
        <v>36</v>
      </c>
      <c r="B69" s="10" t="s">
        <v>107</v>
      </c>
      <c r="C69" s="6" t="s">
        <v>113</v>
      </c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3"/>
      <c r="O69" s="13"/>
      <c r="P69" s="13"/>
      <c r="Q69" s="13"/>
      <c r="R69" s="13"/>
      <c r="S69" s="13"/>
      <c r="T69" s="13"/>
      <c r="U69" s="13"/>
      <c r="V69" s="12"/>
      <c r="W69" s="12"/>
      <c r="X69" s="12"/>
      <c r="Y69" s="12"/>
      <c r="Z69" s="12"/>
      <c r="AA69" s="12"/>
      <c r="AB69" s="12"/>
      <c r="AC69" s="12"/>
      <c r="AD69" s="12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</row>
    <row r="70" spans="1:48" ht="30" x14ac:dyDescent="0.25">
      <c r="A70" s="56" t="s">
        <v>29</v>
      </c>
      <c r="B70" s="10" t="s">
        <v>108</v>
      </c>
      <c r="C70" s="6" t="s">
        <v>113</v>
      </c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3"/>
      <c r="O70" s="13"/>
      <c r="P70" s="13"/>
      <c r="Q70" s="13"/>
      <c r="R70" s="13"/>
      <c r="S70" s="13"/>
      <c r="T70" s="13"/>
      <c r="U70" s="13"/>
      <c r="V70" s="12"/>
      <c r="W70" s="12"/>
      <c r="X70" s="12"/>
      <c r="Y70" s="12"/>
      <c r="Z70" s="12"/>
      <c r="AA70" s="12"/>
      <c r="AB70" s="12"/>
      <c r="AC70" s="12"/>
      <c r="AD70" s="1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</row>
    <row r="71" spans="1:48" ht="33" customHeight="1" x14ac:dyDescent="0.25">
      <c r="A71" s="56" t="s">
        <v>37</v>
      </c>
      <c r="B71" s="10" t="s">
        <v>109</v>
      </c>
      <c r="C71" s="6" t="s">
        <v>113</v>
      </c>
      <c r="D71" s="18"/>
      <c r="E71" s="12"/>
      <c r="F71" s="12"/>
      <c r="G71" s="12"/>
      <c r="H71" s="12"/>
      <c r="I71" s="12"/>
      <c r="J71" s="12"/>
      <c r="K71" s="12"/>
      <c r="L71" s="12"/>
      <c r="M71" s="12"/>
      <c r="N71" s="13"/>
      <c r="O71" s="13"/>
      <c r="P71" s="13"/>
      <c r="Q71" s="13"/>
      <c r="R71" s="13"/>
      <c r="S71" s="13"/>
      <c r="T71" s="13"/>
      <c r="U71" s="13"/>
      <c r="V71" s="12"/>
      <c r="W71" s="12"/>
      <c r="X71" s="12"/>
      <c r="Y71" s="12"/>
      <c r="Z71" s="12"/>
      <c r="AA71" s="12"/>
      <c r="AB71" s="12"/>
      <c r="AC71" s="12"/>
      <c r="AD71" s="12"/>
      <c r="AE71" s="18"/>
      <c r="AF71" s="18"/>
      <c r="AG71" s="18"/>
      <c r="AH71" s="18"/>
      <c r="AI71" s="18"/>
      <c r="AJ71" s="18"/>
      <c r="AK71" s="18"/>
      <c r="AL71" s="18"/>
      <c r="AM71" s="18"/>
      <c r="AN71" s="41"/>
      <c r="AO71" s="41"/>
      <c r="AP71" s="41"/>
      <c r="AQ71" s="41"/>
      <c r="AR71" s="41"/>
      <c r="AS71" s="41"/>
      <c r="AT71" s="41"/>
      <c r="AU71" s="41"/>
      <c r="AV71" s="41"/>
    </row>
  </sheetData>
  <mergeCells count="20">
    <mergeCell ref="M4:AX4"/>
    <mergeCell ref="M5:AX5"/>
    <mergeCell ref="M7:AX7"/>
    <mergeCell ref="M8:AX8"/>
    <mergeCell ref="AN11:AV11"/>
    <mergeCell ref="A9:C9"/>
    <mergeCell ref="E9:AV9"/>
    <mergeCell ref="A10:A13"/>
    <mergeCell ref="B10:B13"/>
    <mergeCell ref="C10:C13"/>
    <mergeCell ref="D10:AV10"/>
    <mergeCell ref="D11:L11"/>
    <mergeCell ref="M11:U11"/>
    <mergeCell ref="V11:AD11"/>
    <mergeCell ref="AE11:AM11"/>
    <mergeCell ref="E12:L12"/>
    <mergeCell ref="N12:U12"/>
    <mergeCell ref="W12:AD12"/>
    <mergeCell ref="AF12:AM12"/>
    <mergeCell ref="AO12:AV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2"/>
  <sheetViews>
    <sheetView topLeftCell="A37" zoomScale="55" zoomScaleNormal="55" workbookViewId="0">
      <selection activeCell="S18" sqref="S18"/>
    </sheetView>
  </sheetViews>
  <sheetFormatPr defaultColWidth="9.140625" defaultRowHeight="15.75" x14ac:dyDescent="0.25"/>
  <cols>
    <col min="1" max="1" width="13.85546875" style="58" customWidth="1"/>
    <col min="2" max="2" width="66.28515625" style="55" customWidth="1"/>
    <col min="3" max="3" width="14" style="59" customWidth="1"/>
    <col min="4" max="13" width="14.85546875" style="55" bestFit="1" customWidth="1"/>
    <col min="14" max="15" width="13.28515625" style="55" customWidth="1"/>
    <col min="16" max="22" width="14.85546875" style="55" bestFit="1" customWidth="1"/>
    <col min="23" max="23" width="10.85546875" style="55" customWidth="1"/>
    <col min="24" max="31" width="14.85546875" style="55" bestFit="1" customWidth="1"/>
    <col min="32" max="32" width="13" style="55" customWidth="1"/>
    <col min="33" max="33" width="10.7109375" style="55" customWidth="1"/>
    <col min="34" max="34" width="14.85546875" style="55" bestFit="1" customWidth="1"/>
    <col min="35" max="35" width="12.140625" style="55" customWidth="1"/>
    <col min="36" max="37" width="14.85546875" style="55" bestFit="1" customWidth="1"/>
    <col min="38" max="38" width="14.42578125" style="55" customWidth="1"/>
    <col min="39" max="40" width="14.85546875" style="55" bestFit="1" customWidth="1"/>
    <col min="41" max="41" width="12.140625" style="55" customWidth="1"/>
    <col min="42" max="42" width="10.5703125" style="55" customWidth="1"/>
    <col min="43" max="43" width="14.85546875" style="55" bestFit="1" customWidth="1"/>
    <col min="44" max="44" width="11.85546875" style="55" customWidth="1"/>
    <col min="45" max="45" width="14.85546875" style="55" bestFit="1" customWidth="1"/>
    <col min="46" max="46" width="11" style="55" customWidth="1"/>
    <col min="47" max="47" width="16.140625" style="55" customWidth="1"/>
    <col min="48" max="48" width="14.85546875" style="55" bestFit="1" customWidth="1"/>
    <col min="49" max="16384" width="9.140625" style="55"/>
  </cols>
  <sheetData>
    <row r="1" spans="1:50" ht="22.5" x14ac:dyDescent="0.25"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4" t="s">
        <v>476</v>
      </c>
      <c r="AW1" s="1"/>
    </row>
    <row r="2" spans="1:50" ht="22.5" x14ac:dyDescent="0.3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" t="s">
        <v>120</v>
      </c>
      <c r="AW2" s="1"/>
    </row>
    <row r="3" spans="1:50" ht="18.75" x14ac:dyDescent="0.3"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3"/>
    </row>
    <row r="4" spans="1:50" ht="18.75" x14ac:dyDescent="0.3">
      <c r="M4" s="464" t="s">
        <v>475</v>
      </c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</row>
    <row r="5" spans="1:50" ht="21.75" x14ac:dyDescent="0.3">
      <c r="M5" s="439" t="s">
        <v>575</v>
      </c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  <c r="AS5" s="439"/>
      <c r="AT5" s="439"/>
      <c r="AU5" s="439"/>
      <c r="AV5" s="439"/>
      <c r="AW5" s="439"/>
      <c r="AX5" s="439"/>
    </row>
    <row r="6" spans="1:50" x14ac:dyDescent="0.25"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</row>
    <row r="7" spans="1:50" ht="18.75" x14ac:dyDescent="0.25">
      <c r="M7" s="436" t="s">
        <v>255</v>
      </c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</row>
    <row r="8" spans="1:50" x14ac:dyDescent="0.25">
      <c r="M8" s="440" t="s">
        <v>123</v>
      </c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</row>
    <row r="9" spans="1:50" s="1" customFormat="1" x14ac:dyDescent="0.25">
      <c r="A9" s="458"/>
      <c r="B9" s="458"/>
      <c r="C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</row>
    <row r="10" spans="1:50" s="1" customFormat="1" ht="38.25" customHeight="1" x14ac:dyDescent="0.25">
      <c r="A10" s="459" t="s">
        <v>38</v>
      </c>
      <c r="B10" s="462" t="s">
        <v>39</v>
      </c>
      <c r="C10" s="465" t="s">
        <v>110</v>
      </c>
      <c r="D10" s="457" t="s">
        <v>484</v>
      </c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</row>
    <row r="11" spans="1:50" s="1" customFormat="1" ht="51" customHeight="1" x14ac:dyDescent="0.25">
      <c r="A11" s="460"/>
      <c r="B11" s="462"/>
      <c r="C11" s="465"/>
      <c r="D11" s="457" t="s">
        <v>457</v>
      </c>
      <c r="E11" s="457"/>
      <c r="F11" s="457"/>
      <c r="G11" s="457"/>
      <c r="H11" s="457"/>
      <c r="I11" s="457"/>
      <c r="J11" s="457"/>
      <c r="K11" s="457"/>
      <c r="L11" s="457"/>
      <c r="M11" s="457" t="s">
        <v>458</v>
      </c>
      <c r="N11" s="457"/>
      <c r="O11" s="457"/>
      <c r="P11" s="457"/>
      <c r="Q11" s="457"/>
      <c r="R11" s="457"/>
      <c r="S11" s="457"/>
      <c r="T11" s="457"/>
      <c r="U11" s="457"/>
      <c r="V11" s="457" t="s">
        <v>459</v>
      </c>
      <c r="W11" s="457"/>
      <c r="X11" s="457"/>
      <c r="Y11" s="457"/>
      <c r="Z11" s="457"/>
      <c r="AA11" s="457"/>
      <c r="AB11" s="457"/>
      <c r="AC11" s="457"/>
      <c r="AD11" s="457"/>
      <c r="AE11" s="457" t="s">
        <v>460</v>
      </c>
      <c r="AF11" s="457"/>
      <c r="AG11" s="457"/>
      <c r="AH11" s="457"/>
      <c r="AI11" s="457"/>
      <c r="AJ11" s="457"/>
      <c r="AK11" s="457"/>
      <c r="AL11" s="457"/>
      <c r="AM11" s="457"/>
      <c r="AN11" s="462" t="s">
        <v>461</v>
      </c>
      <c r="AO11" s="462"/>
      <c r="AP11" s="462"/>
      <c r="AQ11" s="462"/>
      <c r="AR11" s="462"/>
      <c r="AS11" s="462"/>
      <c r="AT11" s="462"/>
      <c r="AU11" s="462"/>
      <c r="AV11" s="462"/>
    </row>
    <row r="12" spans="1:50" s="1" customFormat="1" ht="56.25" customHeight="1" x14ac:dyDescent="0.25">
      <c r="A12" s="460"/>
      <c r="B12" s="462"/>
      <c r="C12" s="465"/>
      <c r="D12" s="44" t="s">
        <v>278</v>
      </c>
      <c r="E12" s="457" t="s">
        <v>279</v>
      </c>
      <c r="F12" s="457"/>
      <c r="G12" s="457"/>
      <c r="H12" s="457"/>
      <c r="I12" s="457"/>
      <c r="J12" s="457"/>
      <c r="K12" s="457"/>
      <c r="L12" s="457"/>
      <c r="M12" s="44" t="s">
        <v>278</v>
      </c>
      <c r="N12" s="462" t="s">
        <v>279</v>
      </c>
      <c r="O12" s="462"/>
      <c r="P12" s="462"/>
      <c r="Q12" s="462"/>
      <c r="R12" s="462"/>
      <c r="S12" s="462"/>
      <c r="T12" s="462"/>
      <c r="U12" s="462"/>
      <c r="V12" s="44" t="s">
        <v>278</v>
      </c>
      <c r="W12" s="462" t="s">
        <v>279</v>
      </c>
      <c r="X12" s="462"/>
      <c r="Y12" s="462"/>
      <c r="Z12" s="462"/>
      <c r="AA12" s="462"/>
      <c r="AB12" s="462"/>
      <c r="AC12" s="462"/>
      <c r="AD12" s="462"/>
      <c r="AE12" s="44" t="s">
        <v>278</v>
      </c>
      <c r="AF12" s="462" t="s">
        <v>279</v>
      </c>
      <c r="AG12" s="462"/>
      <c r="AH12" s="462"/>
      <c r="AI12" s="462"/>
      <c r="AJ12" s="462"/>
      <c r="AK12" s="462"/>
      <c r="AL12" s="462"/>
      <c r="AM12" s="462"/>
      <c r="AN12" s="44" t="s">
        <v>278</v>
      </c>
      <c r="AO12" s="462" t="s">
        <v>279</v>
      </c>
      <c r="AP12" s="462"/>
      <c r="AQ12" s="462"/>
      <c r="AR12" s="462"/>
      <c r="AS12" s="462"/>
      <c r="AT12" s="462"/>
      <c r="AU12" s="462"/>
      <c r="AV12" s="462"/>
    </row>
    <row r="13" spans="1:50" s="1" customFormat="1" ht="63.75" x14ac:dyDescent="0.25">
      <c r="A13" s="461"/>
      <c r="B13" s="462"/>
      <c r="C13" s="465"/>
      <c r="D13" s="7" t="s">
        <v>280</v>
      </c>
      <c r="E13" s="7" t="s">
        <v>280</v>
      </c>
      <c r="F13" s="45" t="s">
        <v>281</v>
      </c>
      <c r="G13" s="45" t="s">
        <v>282</v>
      </c>
      <c r="H13" s="45" t="s">
        <v>283</v>
      </c>
      <c r="I13" s="45" t="s">
        <v>284</v>
      </c>
      <c r="J13" s="53" t="s">
        <v>285</v>
      </c>
      <c r="K13" s="53" t="s">
        <v>286</v>
      </c>
      <c r="L13" s="45" t="s">
        <v>287</v>
      </c>
      <c r="M13" s="7" t="s">
        <v>280</v>
      </c>
      <c r="N13" s="7" t="s">
        <v>280</v>
      </c>
      <c r="O13" s="45" t="s">
        <v>281</v>
      </c>
      <c r="P13" s="45" t="s">
        <v>282</v>
      </c>
      <c r="Q13" s="45" t="s">
        <v>283</v>
      </c>
      <c r="R13" s="45" t="s">
        <v>284</v>
      </c>
      <c r="S13" s="53" t="s">
        <v>285</v>
      </c>
      <c r="T13" s="53" t="s">
        <v>286</v>
      </c>
      <c r="U13" s="45" t="s">
        <v>287</v>
      </c>
      <c r="V13" s="7" t="s">
        <v>280</v>
      </c>
      <c r="W13" s="7" t="s">
        <v>280</v>
      </c>
      <c r="X13" s="45" t="s">
        <v>281</v>
      </c>
      <c r="Y13" s="45" t="s">
        <v>282</v>
      </c>
      <c r="Z13" s="45" t="s">
        <v>283</v>
      </c>
      <c r="AA13" s="45" t="s">
        <v>284</v>
      </c>
      <c r="AB13" s="53" t="s">
        <v>285</v>
      </c>
      <c r="AC13" s="53" t="s">
        <v>286</v>
      </c>
      <c r="AD13" s="45" t="s">
        <v>287</v>
      </c>
      <c r="AE13" s="7" t="s">
        <v>280</v>
      </c>
      <c r="AF13" s="7" t="s">
        <v>280</v>
      </c>
      <c r="AG13" s="45" t="s">
        <v>281</v>
      </c>
      <c r="AH13" s="45" t="s">
        <v>282</v>
      </c>
      <c r="AI13" s="45" t="s">
        <v>283</v>
      </c>
      <c r="AJ13" s="45" t="s">
        <v>284</v>
      </c>
      <c r="AK13" s="53" t="s">
        <v>285</v>
      </c>
      <c r="AL13" s="53" t="s">
        <v>286</v>
      </c>
      <c r="AM13" s="45" t="s">
        <v>287</v>
      </c>
      <c r="AN13" s="7" t="s">
        <v>280</v>
      </c>
      <c r="AO13" s="7" t="s">
        <v>280</v>
      </c>
      <c r="AP13" s="45" t="s">
        <v>281</v>
      </c>
      <c r="AQ13" s="45" t="s">
        <v>282</v>
      </c>
      <c r="AR13" s="45" t="s">
        <v>283</v>
      </c>
      <c r="AS13" s="45" t="s">
        <v>284</v>
      </c>
      <c r="AT13" s="45" t="s">
        <v>285</v>
      </c>
      <c r="AU13" s="45" t="s">
        <v>286</v>
      </c>
      <c r="AV13" s="45" t="s">
        <v>287</v>
      </c>
    </row>
    <row r="14" spans="1:50" s="1" customFormat="1" x14ac:dyDescent="0.25">
      <c r="A14" s="43">
        <v>1</v>
      </c>
      <c r="B14" s="42">
        <v>2</v>
      </c>
      <c r="C14" s="42">
        <v>3</v>
      </c>
      <c r="D14" s="54" t="s">
        <v>256</v>
      </c>
      <c r="E14" s="54" t="s">
        <v>257</v>
      </c>
      <c r="F14" s="54" t="s">
        <v>258</v>
      </c>
      <c r="G14" s="54" t="s">
        <v>259</v>
      </c>
      <c r="H14" s="54" t="s">
        <v>331</v>
      </c>
      <c r="I14" s="54" t="s">
        <v>332</v>
      </c>
      <c r="J14" s="54" t="s">
        <v>333</v>
      </c>
      <c r="K14" s="54" t="s">
        <v>334</v>
      </c>
      <c r="L14" s="54" t="s">
        <v>353</v>
      </c>
      <c r="M14" s="54" t="s">
        <v>198</v>
      </c>
      <c r="N14" s="54" t="s">
        <v>199</v>
      </c>
      <c r="O14" s="54" t="s">
        <v>200</v>
      </c>
      <c r="P14" s="54" t="s">
        <v>201</v>
      </c>
      <c r="Q14" s="54" t="s">
        <v>202</v>
      </c>
      <c r="R14" s="54" t="s">
        <v>203</v>
      </c>
      <c r="S14" s="54" t="s">
        <v>204</v>
      </c>
      <c r="T14" s="54" t="s">
        <v>205</v>
      </c>
      <c r="U14" s="54" t="s">
        <v>206</v>
      </c>
      <c r="V14" s="54" t="s">
        <v>260</v>
      </c>
      <c r="W14" s="54" t="s">
        <v>262</v>
      </c>
      <c r="X14" s="54" t="s">
        <v>264</v>
      </c>
      <c r="Y14" s="54" t="s">
        <v>337</v>
      </c>
      <c r="Z14" s="54" t="s">
        <v>338</v>
      </c>
      <c r="AA14" s="54" t="s">
        <v>339</v>
      </c>
      <c r="AB14" s="54" t="s">
        <v>462</v>
      </c>
      <c r="AC14" s="54" t="s">
        <v>463</v>
      </c>
      <c r="AD14" s="54" t="s">
        <v>464</v>
      </c>
      <c r="AE14" s="54" t="s">
        <v>261</v>
      </c>
      <c r="AF14" s="54" t="s">
        <v>263</v>
      </c>
      <c r="AG14" s="54" t="s">
        <v>265</v>
      </c>
      <c r="AH14" s="54" t="s">
        <v>465</v>
      </c>
      <c r="AI14" s="54" t="s">
        <v>466</v>
      </c>
      <c r="AJ14" s="54" t="s">
        <v>467</v>
      </c>
      <c r="AK14" s="54" t="s">
        <v>468</v>
      </c>
      <c r="AL14" s="54" t="s">
        <v>469</v>
      </c>
      <c r="AM14" s="54" t="s">
        <v>470</v>
      </c>
      <c r="AN14" s="46" t="s">
        <v>471</v>
      </c>
      <c r="AO14" s="46" t="s">
        <v>195</v>
      </c>
      <c r="AP14" s="46" t="s">
        <v>240</v>
      </c>
      <c r="AQ14" s="46" t="s">
        <v>472</v>
      </c>
      <c r="AR14" s="46" t="s">
        <v>297</v>
      </c>
      <c r="AS14" s="46" t="s">
        <v>194</v>
      </c>
      <c r="AT14" s="46" t="s">
        <v>232</v>
      </c>
      <c r="AU14" s="46" t="s">
        <v>473</v>
      </c>
      <c r="AV14" s="46" t="s">
        <v>474</v>
      </c>
    </row>
    <row r="15" spans="1:50" s="1" customFormat="1" ht="39" customHeight="1" x14ac:dyDescent="0.25">
      <c r="A15" s="19" t="s">
        <v>18</v>
      </c>
      <c r="B15" s="10" t="s">
        <v>51</v>
      </c>
      <c r="C15" s="20" t="s">
        <v>113</v>
      </c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</row>
    <row r="16" spans="1:50" ht="22.5" customHeight="1" x14ac:dyDescent="0.25">
      <c r="A16" s="19" t="s">
        <v>52</v>
      </c>
      <c r="B16" s="10" t="s">
        <v>53</v>
      </c>
      <c r="C16" s="20" t="s">
        <v>113</v>
      </c>
      <c r="D16" s="13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</row>
    <row r="17" spans="1:48" ht="18.75" x14ac:dyDescent="0.25">
      <c r="A17" s="19" t="s">
        <v>54</v>
      </c>
      <c r="B17" s="10" t="s">
        <v>55</v>
      </c>
      <c r="C17" s="20" t="s">
        <v>113</v>
      </c>
      <c r="D17" s="13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 ht="45" x14ac:dyDescent="0.25">
      <c r="A18" s="19" t="s">
        <v>56</v>
      </c>
      <c r="B18" s="10" t="s">
        <v>57</v>
      </c>
      <c r="C18" s="20" t="s">
        <v>113</v>
      </c>
      <c r="D18" s="13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</row>
    <row r="19" spans="1:48" ht="30" x14ac:dyDescent="0.25">
      <c r="A19" s="19" t="s">
        <v>58</v>
      </c>
      <c r="B19" s="10" t="s">
        <v>59</v>
      </c>
      <c r="C19" s="20" t="s">
        <v>113</v>
      </c>
      <c r="D19" s="13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</row>
    <row r="20" spans="1:48" ht="30" x14ac:dyDescent="0.25">
      <c r="A20" s="19" t="s">
        <v>60</v>
      </c>
      <c r="B20" s="10" t="s">
        <v>61</v>
      </c>
      <c r="C20" s="20" t="s">
        <v>113</v>
      </c>
      <c r="D20" s="13"/>
      <c r="E20" s="12"/>
      <c r="F20" s="12"/>
      <c r="G20" s="12"/>
      <c r="H20" s="12"/>
      <c r="I20" s="12"/>
      <c r="J20" s="12"/>
      <c r="K20" s="12"/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spans="1:48" ht="39.75" customHeight="1" x14ac:dyDescent="0.25">
      <c r="A21" s="19" t="s">
        <v>62</v>
      </c>
      <c r="B21" s="10" t="s">
        <v>63</v>
      </c>
      <c r="C21" s="20" t="s">
        <v>113</v>
      </c>
      <c r="D21" s="13"/>
      <c r="E21" s="12"/>
      <c r="F21" s="12"/>
      <c r="G21" s="12"/>
      <c r="H21" s="12"/>
      <c r="I21" s="12"/>
      <c r="J21" s="12"/>
      <c r="K21" s="12"/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1:48" ht="30.75" customHeight="1" x14ac:dyDescent="0.25">
      <c r="A22" s="19" t="s">
        <v>23</v>
      </c>
      <c r="B22" s="10" t="s">
        <v>51</v>
      </c>
      <c r="C22" s="20" t="s">
        <v>113</v>
      </c>
      <c r="D22" s="12"/>
      <c r="E22" s="12"/>
      <c r="F22" s="12"/>
      <c r="G22" s="12"/>
      <c r="H22" s="12"/>
      <c r="I22" s="12"/>
      <c r="J22" s="12"/>
      <c r="K22" s="12"/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1:48" ht="43.5" customHeight="1" x14ac:dyDescent="0.25">
      <c r="A23" s="19" t="s">
        <v>0</v>
      </c>
      <c r="B23" s="10" t="s">
        <v>64</v>
      </c>
      <c r="C23" s="20" t="s">
        <v>113</v>
      </c>
      <c r="D23" s="13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3"/>
      <c r="P23" s="13"/>
      <c r="Q23" s="13"/>
      <c r="R23" s="13"/>
      <c r="S23" s="13"/>
      <c r="T23" s="13"/>
      <c r="U23" s="13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</row>
    <row r="24" spans="1:48" ht="30" x14ac:dyDescent="0.25">
      <c r="A24" s="19" t="s">
        <v>1</v>
      </c>
      <c r="B24" s="10" t="s">
        <v>65</v>
      </c>
      <c r="C24" s="20" t="s">
        <v>113</v>
      </c>
      <c r="D24" s="13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pans="1:48" ht="45" x14ac:dyDescent="0.25">
      <c r="A25" s="19" t="s">
        <v>34</v>
      </c>
      <c r="B25" s="10" t="s">
        <v>66</v>
      </c>
      <c r="C25" s="20" t="s">
        <v>113</v>
      </c>
      <c r="D25" s="13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2"/>
      <c r="W25" s="12"/>
      <c r="X25" s="12"/>
      <c r="Y25" s="12"/>
      <c r="Z25" s="12"/>
      <c r="AA25" s="12"/>
      <c r="AB25" s="12"/>
      <c r="AC25" s="12"/>
      <c r="AD25" s="12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ht="45" x14ac:dyDescent="0.25">
      <c r="A26" s="19" t="s">
        <v>33</v>
      </c>
      <c r="B26" s="10" t="s">
        <v>67</v>
      </c>
      <c r="C26" s="20" t="s">
        <v>113</v>
      </c>
      <c r="D26" s="13"/>
      <c r="E26" s="12"/>
      <c r="F26" s="12"/>
      <c r="G26" s="12"/>
      <c r="H26" s="12"/>
      <c r="I26" s="12"/>
      <c r="J26" s="12"/>
      <c r="K26" s="12"/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12"/>
      <c r="W26" s="12"/>
      <c r="X26" s="12"/>
      <c r="Y26" s="12"/>
      <c r="Z26" s="12"/>
      <c r="AA26" s="12"/>
      <c r="AB26" s="12"/>
      <c r="AC26" s="12"/>
      <c r="AD26" s="12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ht="30" x14ac:dyDescent="0.25">
      <c r="A27" s="19" t="s">
        <v>28</v>
      </c>
      <c r="B27" s="10" t="s">
        <v>68</v>
      </c>
      <c r="C27" s="20" t="s">
        <v>113</v>
      </c>
      <c r="D27" s="13"/>
      <c r="E27" s="12"/>
      <c r="F27" s="12"/>
      <c r="G27" s="12"/>
      <c r="H27" s="12"/>
      <c r="I27" s="12"/>
      <c r="J27" s="12"/>
      <c r="K27" s="12"/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</row>
    <row r="28" spans="1:48" ht="30" x14ac:dyDescent="0.25">
      <c r="A28" s="56" t="s">
        <v>2</v>
      </c>
      <c r="B28" s="10" t="s">
        <v>70</v>
      </c>
      <c r="C28" s="6" t="s">
        <v>113</v>
      </c>
      <c r="D28" s="13"/>
      <c r="E28" s="12"/>
      <c r="F28" s="12"/>
      <c r="G28" s="12"/>
      <c r="H28" s="12"/>
      <c r="I28" s="12"/>
      <c r="J28" s="12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</row>
    <row r="29" spans="1:48" ht="45" x14ac:dyDescent="0.25">
      <c r="A29" s="56" t="s">
        <v>32</v>
      </c>
      <c r="B29" s="10" t="s">
        <v>71</v>
      </c>
      <c r="C29" s="6" t="s">
        <v>113</v>
      </c>
      <c r="D29" s="13"/>
      <c r="E29" s="12"/>
      <c r="F29" s="12"/>
      <c r="G29" s="12"/>
      <c r="H29" s="12"/>
      <c r="I29" s="12"/>
      <c r="J29" s="12"/>
      <c r="K29" s="12"/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2"/>
      <c r="W29" s="12"/>
      <c r="X29" s="12"/>
      <c r="Y29" s="12"/>
      <c r="Z29" s="12"/>
      <c r="AA29" s="12"/>
      <c r="AB29" s="12"/>
      <c r="AC29" s="12"/>
      <c r="AD29" s="12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</row>
    <row r="30" spans="1:48" ht="30" x14ac:dyDescent="0.25">
      <c r="A30" s="56" t="s">
        <v>69</v>
      </c>
      <c r="B30" s="10" t="s">
        <v>72</v>
      </c>
      <c r="C30" s="6" t="s">
        <v>113</v>
      </c>
      <c r="D30" s="13"/>
      <c r="E30" s="12"/>
      <c r="F30" s="12"/>
      <c r="G30" s="12"/>
      <c r="H30" s="12"/>
      <c r="I30" s="12"/>
      <c r="J30" s="12"/>
      <c r="K30" s="12"/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12"/>
      <c r="W30" s="12"/>
      <c r="X30" s="12"/>
      <c r="Y30" s="12"/>
      <c r="Z30" s="12"/>
      <c r="AA30" s="12"/>
      <c r="AB30" s="12"/>
      <c r="AC30" s="12"/>
      <c r="AD30" s="12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</row>
    <row r="31" spans="1:48" ht="30" x14ac:dyDescent="0.25">
      <c r="A31" s="56" t="s">
        <v>3</v>
      </c>
      <c r="B31" s="10" t="s">
        <v>73</v>
      </c>
      <c r="C31" s="6" t="s">
        <v>113</v>
      </c>
      <c r="D31" s="13"/>
      <c r="E31" s="12"/>
      <c r="F31" s="12"/>
      <c r="G31" s="12"/>
      <c r="H31" s="12"/>
      <c r="I31" s="12"/>
      <c r="J31" s="1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ht="30" x14ac:dyDescent="0.25">
      <c r="A32" s="56" t="s">
        <v>19</v>
      </c>
      <c r="B32" s="10" t="s">
        <v>73</v>
      </c>
      <c r="C32" s="6" t="s">
        <v>113</v>
      </c>
      <c r="D32" s="13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2"/>
      <c r="W32" s="12"/>
      <c r="X32" s="12"/>
      <c r="Y32" s="12"/>
      <c r="Z32" s="12"/>
      <c r="AA32" s="12"/>
      <c r="AB32" s="12"/>
      <c r="AC32" s="12"/>
      <c r="AD32" s="12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</row>
    <row r="33" spans="1:48" ht="51.75" customHeight="1" x14ac:dyDescent="0.25">
      <c r="A33" s="56" t="s">
        <v>20</v>
      </c>
      <c r="B33" s="10" t="s">
        <v>74</v>
      </c>
      <c r="C33" s="6" t="s">
        <v>113</v>
      </c>
      <c r="D33" s="13"/>
      <c r="E33" s="12"/>
      <c r="F33" s="12"/>
      <c r="G33" s="12"/>
      <c r="H33" s="12"/>
      <c r="I33" s="12"/>
      <c r="J33" s="12"/>
      <c r="K33" s="12"/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12"/>
      <c r="W33" s="12"/>
      <c r="X33" s="12"/>
      <c r="Y33" s="12"/>
      <c r="Z33" s="12"/>
      <c r="AA33" s="12"/>
      <c r="AB33" s="12"/>
      <c r="AC33" s="12"/>
      <c r="AD33" s="12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8" ht="44.25" customHeight="1" x14ac:dyDescent="0.25">
      <c r="A34" s="56" t="s">
        <v>20</v>
      </c>
      <c r="B34" s="10" t="s">
        <v>75</v>
      </c>
      <c r="C34" s="6" t="s">
        <v>113</v>
      </c>
      <c r="D34" s="13"/>
      <c r="E34" s="12"/>
      <c r="F34" s="12"/>
      <c r="G34" s="12"/>
      <c r="H34" s="12"/>
      <c r="I34" s="12"/>
      <c r="J34" s="12"/>
      <c r="K34" s="12"/>
      <c r="L34" s="12"/>
      <c r="M34" s="13"/>
      <c r="N34" s="13"/>
      <c r="O34" s="13"/>
      <c r="P34" s="13"/>
      <c r="Q34" s="13"/>
      <c r="R34" s="13"/>
      <c r="S34" s="13"/>
      <c r="T34" s="13"/>
      <c r="U34" s="13"/>
      <c r="V34" s="12"/>
      <c r="W34" s="12"/>
      <c r="X34" s="12"/>
      <c r="Y34" s="12"/>
      <c r="Z34" s="12"/>
      <c r="AA34" s="12"/>
      <c r="AB34" s="12"/>
      <c r="AC34" s="12"/>
      <c r="AD34" s="12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1:48" ht="45.75" customHeight="1" x14ac:dyDescent="0.25">
      <c r="A35" s="56" t="s">
        <v>20</v>
      </c>
      <c r="B35" s="10" t="s">
        <v>76</v>
      </c>
      <c r="C35" s="6" t="s">
        <v>113</v>
      </c>
      <c r="D35" s="13"/>
      <c r="E35" s="12"/>
      <c r="F35" s="12"/>
      <c r="G35" s="12"/>
      <c r="H35" s="12"/>
      <c r="I35" s="12"/>
      <c r="J35" s="12"/>
      <c r="K35" s="12"/>
      <c r="L35" s="12"/>
      <c r="M35" s="13"/>
      <c r="N35" s="13"/>
      <c r="O35" s="13"/>
      <c r="P35" s="13"/>
      <c r="Q35" s="13"/>
      <c r="R35" s="13"/>
      <c r="S35" s="13"/>
      <c r="T35" s="13"/>
      <c r="U35" s="13"/>
      <c r="V35" s="12"/>
      <c r="W35" s="12"/>
      <c r="X35" s="12"/>
      <c r="Y35" s="12"/>
      <c r="Z35" s="12"/>
      <c r="AA35" s="12"/>
      <c r="AB35" s="12"/>
      <c r="AC35" s="12"/>
      <c r="AD35" s="12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</row>
    <row r="36" spans="1:48" ht="42" customHeight="1" x14ac:dyDescent="0.25">
      <c r="A36" s="56" t="s">
        <v>114</v>
      </c>
      <c r="B36" s="10" t="s">
        <v>74</v>
      </c>
      <c r="C36" s="6" t="s">
        <v>113</v>
      </c>
      <c r="D36" s="13"/>
      <c r="E36" s="12"/>
      <c r="F36" s="12"/>
      <c r="G36" s="12"/>
      <c r="H36" s="12"/>
      <c r="I36" s="12"/>
      <c r="J36" s="12"/>
      <c r="K36" s="12"/>
      <c r="L36" s="12"/>
      <c r="M36" s="13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</row>
    <row r="37" spans="1:48" ht="57.75" customHeight="1" x14ac:dyDescent="0.25">
      <c r="A37" s="56" t="s">
        <v>114</v>
      </c>
      <c r="B37" s="10" t="s">
        <v>75</v>
      </c>
      <c r="C37" s="6" t="s">
        <v>113</v>
      </c>
      <c r="D37" s="13"/>
      <c r="E37" s="12"/>
      <c r="F37" s="12"/>
      <c r="G37" s="12"/>
      <c r="H37" s="12"/>
      <c r="I37" s="12"/>
      <c r="J37" s="12"/>
      <c r="K37" s="12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12"/>
      <c r="W37" s="12"/>
      <c r="X37" s="12"/>
      <c r="Y37" s="12"/>
      <c r="Z37" s="12"/>
      <c r="AA37" s="12"/>
      <c r="AB37" s="12"/>
      <c r="AC37" s="12"/>
      <c r="AD37" s="1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</row>
    <row r="38" spans="1:48" ht="54" customHeight="1" x14ac:dyDescent="0.25">
      <c r="A38" s="56" t="s">
        <v>114</v>
      </c>
      <c r="B38" s="10" t="s">
        <v>76</v>
      </c>
      <c r="C38" s="6" t="s">
        <v>113</v>
      </c>
      <c r="D38" s="13"/>
      <c r="E38" s="12"/>
      <c r="F38" s="12"/>
      <c r="G38" s="12"/>
      <c r="H38" s="12"/>
      <c r="I38" s="12"/>
      <c r="J38" s="12"/>
      <c r="K38" s="12"/>
      <c r="L38" s="12"/>
      <c r="M38" s="13"/>
      <c r="N38" s="13"/>
      <c r="O38" s="13"/>
      <c r="P38" s="13"/>
      <c r="Q38" s="13"/>
      <c r="R38" s="13"/>
      <c r="S38" s="13"/>
      <c r="T38" s="13"/>
      <c r="U38" s="13"/>
      <c r="V38" s="12"/>
      <c r="W38" s="12"/>
      <c r="X38" s="12"/>
      <c r="Y38" s="12"/>
      <c r="Z38" s="12"/>
      <c r="AA38" s="12"/>
      <c r="AB38" s="12"/>
      <c r="AC38" s="12"/>
      <c r="AD38" s="12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</row>
    <row r="39" spans="1:48" ht="67.5" customHeight="1" x14ac:dyDescent="0.25">
      <c r="A39" s="56" t="s">
        <v>115</v>
      </c>
      <c r="B39" s="10" t="s">
        <v>74</v>
      </c>
      <c r="C39" s="6" t="s">
        <v>113</v>
      </c>
      <c r="D39" s="13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2"/>
      <c r="W39" s="12"/>
      <c r="X39" s="12"/>
      <c r="Y39" s="12"/>
      <c r="Z39" s="12"/>
      <c r="AA39" s="12"/>
      <c r="AB39" s="12"/>
      <c r="AC39" s="12"/>
      <c r="AD39" s="12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</row>
    <row r="40" spans="1:48" ht="36.75" customHeight="1" x14ac:dyDescent="0.25">
      <c r="A40" s="56" t="s">
        <v>115</v>
      </c>
      <c r="B40" s="10" t="s">
        <v>75</v>
      </c>
      <c r="C40" s="6" t="s">
        <v>113</v>
      </c>
      <c r="D40" s="13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2"/>
      <c r="W40" s="12"/>
      <c r="X40" s="12"/>
      <c r="Y40" s="12"/>
      <c r="Z40" s="12"/>
      <c r="AA40" s="12"/>
      <c r="AB40" s="12"/>
      <c r="AC40" s="12"/>
      <c r="AD40" s="12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ht="41.25" customHeight="1" x14ac:dyDescent="0.25">
      <c r="A41" s="56" t="s">
        <v>115</v>
      </c>
      <c r="B41" s="10" t="s">
        <v>76</v>
      </c>
      <c r="C41" s="6" t="s">
        <v>113</v>
      </c>
      <c r="D41" s="13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2"/>
      <c r="W41" s="12"/>
      <c r="X41" s="12"/>
      <c r="Y41" s="12"/>
      <c r="Z41" s="12"/>
      <c r="AA41" s="12"/>
      <c r="AB41" s="12"/>
      <c r="AC41" s="12"/>
      <c r="AD41" s="12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</row>
    <row r="42" spans="1:48" ht="31.5" customHeight="1" x14ac:dyDescent="0.25">
      <c r="A42" s="56" t="s">
        <v>116</v>
      </c>
      <c r="B42" s="10" t="s">
        <v>74</v>
      </c>
      <c r="C42" s="6" t="s">
        <v>113</v>
      </c>
      <c r="D42" s="13"/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3"/>
      <c r="Q42" s="13"/>
      <c r="R42" s="13"/>
      <c r="S42" s="13"/>
      <c r="T42" s="13"/>
      <c r="U42" s="13"/>
      <c r="V42" s="12"/>
      <c r="W42" s="12"/>
      <c r="X42" s="12"/>
      <c r="Y42" s="12"/>
      <c r="Z42" s="12"/>
      <c r="AA42" s="12"/>
      <c r="AB42" s="12"/>
      <c r="AC42" s="12"/>
      <c r="AD42" s="12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</row>
    <row r="43" spans="1:48" ht="31.5" customHeight="1" x14ac:dyDescent="0.25">
      <c r="A43" s="56" t="s">
        <v>116</v>
      </c>
      <c r="B43" s="10" t="s">
        <v>75</v>
      </c>
      <c r="C43" s="6" t="s">
        <v>113</v>
      </c>
      <c r="D43" s="13"/>
      <c r="E43" s="12"/>
      <c r="F43" s="12"/>
      <c r="G43" s="12"/>
      <c r="H43" s="12"/>
      <c r="I43" s="12"/>
      <c r="J43" s="12"/>
      <c r="K43" s="12"/>
      <c r="L43" s="12"/>
      <c r="M43" s="13"/>
      <c r="N43" s="13"/>
      <c r="O43" s="13"/>
      <c r="P43" s="13"/>
      <c r="Q43" s="13"/>
      <c r="R43" s="13"/>
      <c r="S43" s="13"/>
      <c r="T43" s="13"/>
      <c r="U43" s="13"/>
      <c r="V43" s="12"/>
      <c r="W43" s="12"/>
      <c r="X43" s="12"/>
      <c r="Y43" s="12"/>
      <c r="Z43" s="12"/>
      <c r="AA43" s="12"/>
      <c r="AB43" s="12"/>
      <c r="AC43" s="12"/>
      <c r="AD43" s="12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</row>
    <row r="44" spans="1:48" ht="24.75" customHeight="1" x14ac:dyDescent="0.25">
      <c r="A44" s="19" t="s">
        <v>116</v>
      </c>
      <c r="B44" s="10" t="s">
        <v>76</v>
      </c>
      <c r="C44" s="20" t="s">
        <v>113</v>
      </c>
      <c r="D44" s="13"/>
      <c r="E44" s="12"/>
      <c r="F44" s="12"/>
      <c r="G44" s="12"/>
      <c r="H44" s="12"/>
      <c r="I44" s="12"/>
      <c r="J44" s="12"/>
      <c r="K44" s="12"/>
      <c r="L44" s="12"/>
      <c r="M44" s="13"/>
      <c r="N44" s="13"/>
      <c r="O44" s="13"/>
      <c r="P44" s="13"/>
      <c r="Q44" s="13"/>
      <c r="R44" s="13"/>
      <c r="S44" s="13"/>
      <c r="T44" s="13"/>
      <c r="U44" s="13"/>
      <c r="V44" s="12"/>
      <c r="W44" s="12"/>
      <c r="X44" s="12"/>
      <c r="Y44" s="12"/>
      <c r="Z44" s="12"/>
      <c r="AA44" s="12"/>
      <c r="AB44" s="12"/>
      <c r="AC44" s="12"/>
      <c r="AD44" s="12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</row>
    <row r="45" spans="1:48" ht="57.75" customHeight="1" x14ac:dyDescent="0.25">
      <c r="A45" s="19" t="s">
        <v>4</v>
      </c>
      <c r="B45" s="10" t="s">
        <v>77</v>
      </c>
      <c r="C45" s="20" t="s">
        <v>113</v>
      </c>
      <c r="D45" s="13"/>
      <c r="E45" s="12"/>
      <c r="F45" s="12"/>
      <c r="G45" s="12"/>
      <c r="H45" s="12"/>
      <c r="I45" s="12"/>
      <c r="J45" s="12"/>
      <c r="K45" s="12"/>
      <c r="L45" s="12"/>
      <c r="M45" s="13"/>
      <c r="N45" s="13"/>
      <c r="O45" s="13"/>
      <c r="P45" s="13"/>
      <c r="Q45" s="13"/>
      <c r="R45" s="13"/>
      <c r="S45" s="13"/>
      <c r="T45" s="13"/>
      <c r="U45" s="13"/>
      <c r="V45" s="12"/>
      <c r="W45" s="12"/>
      <c r="X45" s="12"/>
      <c r="Y45" s="12"/>
      <c r="Z45" s="12"/>
      <c r="AA45" s="12"/>
      <c r="AB45" s="12"/>
      <c r="AC45" s="12"/>
      <c r="AD45" s="12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 ht="63" customHeight="1" x14ac:dyDescent="0.25">
      <c r="A46" s="56" t="s">
        <v>31</v>
      </c>
      <c r="B46" s="10" t="s">
        <v>78</v>
      </c>
      <c r="C46" s="6" t="s">
        <v>113</v>
      </c>
      <c r="D46" s="13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3"/>
      <c r="Q46" s="13"/>
      <c r="R46" s="13"/>
      <c r="S46" s="13"/>
      <c r="T46" s="13"/>
      <c r="U46" s="13"/>
      <c r="V46" s="12"/>
      <c r="W46" s="12"/>
      <c r="X46" s="12"/>
      <c r="Y46" s="12"/>
      <c r="Z46" s="12"/>
      <c r="AA46" s="12"/>
      <c r="AB46" s="12"/>
      <c r="AC46" s="12"/>
      <c r="AD46" s="12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 ht="87.75" customHeight="1" x14ac:dyDescent="0.25">
      <c r="A47" s="56" t="s">
        <v>30</v>
      </c>
      <c r="B47" s="10" t="s">
        <v>79</v>
      </c>
      <c r="C47" s="6" t="s">
        <v>113</v>
      </c>
      <c r="D47" s="13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3"/>
      <c r="R47" s="13"/>
      <c r="S47" s="13"/>
      <c r="T47" s="13"/>
      <c r="U47" s="13"/>
      <c r="V47" s="12"/>
      <c r="W47" s="12"/>
      <c r="X47" s="12"/>
      <c r="Y47" s="12"/>
      <c r="Z47" s="12"/>
      <c r="AA47" s="12"/>
      <c r="AB47" s="12"/>
      <c r="AC47" s="12"/>
      <c r="AD47" s="12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 ht="42" customHeight="1" x14ac:dyDescent="0.25">
      <c r="A48" s="19" t="s">
        <v>5</v>
      </c>
      <c r="B48" s="10" t="s">
        <v>80</v>
      </c>
      <c r="C48" s="20" t="s">
        <v>113</v>
      </c>
      <c r="D48" s="13"/>
      <c r="E48" s="12"/>
      <c r="F48" s="12"/>
      <c r="G48" s="12"/>
      <c r="H48" s="12"/>
      <c r="I48" s="12"/>
      <c r="J48" s="12"/>
      <c r="K48" s="12"/>
      <c r="L48" s="12"/>
      <c r="M48" s="13"/>
      <c r="N48" s="13"/>
      <c r="O48" s="13"/>
      <c r="P48" s="13"/>
      <c r="Q48" s="13"/>
      <c r="R48" s="13"/>
      <c r="S48" s="13"/>
      <c r="T48" s="13"/>
      <c r="U48" s="13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1:48" ht="45" x14ac:dyDescent="0.25">
      <c r="A49" s="56" t="s">
        <v>6</v>
      </c>
      <c r="B49" s="10" t="s">
        <v>81</v>
      </c>
      <c r="C49" s="20" t="s">
        <v>113</v>
      </c>
      <c r="D49" s="13"/>
      <c r="E49" s="12"/>
      <c r="F49" s="12"/>
      <c r="G49" s="12"/>
      <c r="H49" s="12"/>
      <c r="I49" s="12"/>
      <c r="J49" s="12"/>
      <c r="K49" s="12"/>
      <c r="L49" s="12"/>
      <c r="M49" s="13"/>
      <c r="N49" s="13"/>
      <c r="O49" s="13"/>
      <c r="P49" s="13"/>
      <c r="Q49" s="13"/>
      <c r="R49" s="13"/>
      <c r="S49" s="13"/>
      <c r="T49" s="13"/>
      <c r="U49" s="13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1:48" ht="50.25" customHeight="1" x14ac:dyDescent="0.25">
      <c r="A50" s="19" t="s">
        <v>21</v>
      </c>
      <c r="B50" s="10" t="s">
        <v>82</v>
      </c>
      <c r="C50" s="20" t="s">
        <v>113</v>
      </c>
      <c r="D50" s="13"/>
      <c r="E50" s="12"/>
      <c r="F50" s="12"/>
      <c r="G50" s="12"/>
      <c r="H50" s="12"/>
      <c r="I50" s="12"/>
      <c r="J50" s="12"/>
      <c r="K50" s="12"/>
      <c r="L50" s="12"/>
      <c r="M50" s="13"/>
      <c r="N50" s="13"/>
      <c r="O50" s="13"/>
      <c r="P50" s="13"/>
      <c r="Q50" s="13"/>
      <c r="R50" s="13"/>
      <c r="S50" s="13"/>
      <c r="T50" s="13"/>
      <c r="U50" s="13"/>
      <c r="V50" s="12"/>
      <c r="W50" s="12"/>
      <c r="X50" s="12"/>
      <c r="Y50" s="12"/>
      <c r="Z50" s="12"/>
      <c r="AA50" s="12"/>
      <c r="AB50" s="12"/>
      <c r="AC50" s="12"/>
      <c r="AD50" s="12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 ht="41.25" customHeight="1" x14ac:dyDescent="0.25">
      <c r="A51" s="56" t="s">
        <v>22</v>
      </c>
      <c r="B51" s="10" t="s">
        <v>83</v>
      </c>
      <c r="C51" s="6" t="s">
        <v>113</v>
      </c>
      <c r="D51" s="13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2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48" ht="30" x14ac:dyDescent="0.25">
      <c r="A52" s="56" t="s">
        <v>7</v>
      </c>
      <c r="B52" s="10" t="s">
        <v>84</v>
      </c>
      <c r="C52" s="20" t="s">
        <v>113</v>
      </c>
      <c r="D52" s="13"/>
      <c r="E52" s="12"/>
      <c r="F52" s="12"/>
      <c r="G52" s="12"/>
      <c r="H52" s="12"/>
      <c r="I52" s="12"/>
      <c r="J52" s="12"/>
      <c r="K52" s="12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12"/>
      <c r="W52" s="12"/>
      <c r="X52" s="12"/>
      <c r="Y52" s="12"/>
      <c r="Z52" s="12"/>
      <c r="AA52" s="12"/>
      <c r="AB52" s="12"/>
      <c r="AC52" s="12"/>
      <c r="AD52" s="12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1:48" ht="18.75" x14ac:dyDescent="0.25">
      <c r="A53" s="19" t="s">
        <v>27</v>
      </c>
      <c r="B53" s="10" t="s">
        <v>85</v>
      </c>
      <c r="C53" s="20" t="s">
        <v>113</v>
      </c>
      <c r="D53" s="13"/>
      <c r="E53" s="12"/>
      <c r="F53" s="12"/>
      <c r="G53" s="12"/>
      <c r="H53" s="12"/>
      <c r="I53" s="12"/>
      <c r="J53" s="12"/>
      <c r="K53" s="12"/>
      <c r="L53" s="12"/>
      <c r="M53" s="13"/>
      <c r="N53" s="13"/>
      <c r="O53" s="13"/>
      <c r="P53" s="13"/>
      <c r="Q53" s="13"/>
      <c r="R53" s="13"/>
      <c r="S53" s="13"/>
      <c r="T53" s="13"/>
      <c r="U53" s="13"/>
      <c r="V53" s="12"/>
      <c r="W53" s="12"/>
      <c r="X53" s="12"/>
      <c r="Y53" s="12"/>
      <c r="Z53" s="12"/>
      <c r="AA53" s="12"/>
      <c r="AB53" s="12"/>
      <c r="AC53" s="12"/>
      <c r="AD53" s="12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spans="1:48" ht="39.75" customHeight="1" x14ac:dyDescent="0.25">
      <c r="A54" s="19" t="s">
        <v>35</v>
      </c>
      <c r="B54" s="10" t="s">
        <v>86</v>
      </c>
      <c r="C54" s="20" t="s">
        <v>113</v>
      </c>
      <c r="D54" s="13"/>
      <c r="E54" s="12"/>
      <c r="F54" s="12"/>
      <c r="G54" s="12"/>
      <c r="H54" s="12"/>
      <c r="I54" s="12"/>
      <c r="J54" s="12"/>
      <c r="K54" s="12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2"/>
      <c r="W54" s="12"/>
      <c r="X54" s="12"/>
      <c r="Y54" s="12"/>
      <c r="Z54" s="12"/>
      <c r="AA54" s="12"/>
      <c r="AB54" s="12"/>
      <c r="AC54" s="12"/>
      <c r="AD54" s="12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</row>
    <row r="55" spans="1:48" ht="30" x14ac:dyDescent="0.25">
      <c r="A55" s="56" t="s">
        <v>8</v>
      </c>
      <c r="B55" s="10" t="s">
        <v>92</v>
      </c>
      <c r="C55" s="20" t="s">
        <v>113</v>
      </c>
      <c r="D55" s="13"/>
      <c r="E55" s="12"/>
      <c r="F55" s="12"/>
      <c r="G55" s="12"/>
      <c r="H55" s="12"/>
      <c r="I55" s="12"/>
      <c r="J55" s="12"/>
      <c r="K55" s="12"/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12"/>
      <c r="W55" s="12"/>
      <c r="X55" s="12"/>
      <c r="Y55" s="12"/>
      <c r="Z55" s="12"/>
      <c r="AA55" s="12"/>
      <c r="AB55" s="12"/>
      <c r="AC55" s="12"/>
      <c r="AD55" s="12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1:48" ht="30" x14ac:dyDescent="0.25">
      <c r="A56" s="56" t="s">
        <v>24</v>
      </c>
      <c r="B56" s="10" t="s">
        <v>93</v>
      </c>
      <c r="C56" s="20" t="s">
        <v>113</v>
      </c>
      <c r="D56" s="13"/>
      <c r="E56" s="12"/>
      <c r="F56" s="12"/>
      <c r="G56" s="12"/>
      <c r="H56" s="12"/>
      <c r="I56" s="12"/>
      <c r="J56" s="12"/>
      <c r="K56" s="12"/>
      <c r="L56" s="12"/>
      <c r="M56" s="13"/>
      <c r="N56" s="13"/>
      <c r="O56" s="13"/>
      <c r="P56" s="13"/>
      <c r="Q56" s="13"/>
      <c r="R56" s="13"/>
      <c r="S56" s="13"/>
      <c r="T56" s="13"/>
      <c r="U56" s="13"/>
      <c r="V56" s="12"/>
      <c r="W56" s="12"/>
      <c r="X56" s="12"/>
      <c r="Y56" s="12"/>
      <c r="Z56" s="12"/>
      <c r="AA56" s="12"/>
      <c r="AB56" s="12"/>
      <c r="AC56" s="12"/>
      <c r="AD56" s="12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1:48" ht="58.5" customHeight="1" x14ac:dyDescent="0.25">
      <c r="A57" s="56" t="s">
        <v>25</v>
      </c>
      <c r="B57" s="10" t="s">
        <v>94</v>
      </c>
      <c r="C57" s="6" t="s">
        <v>113</v>
      </c>
      <c r="D57" s="13"/>
      <c r="E57" s="12"/>
      <c r="F57" s="12"/>
      <c r="G57" s="12"/>
      <c r="H57" s="12"/>
      <c r="I57" s="12"/>
      <c r="J57" s="12"/>
      <c r="K57" s="12"/>
      <c r="L57" s="12"/>
      <c r="M57" s="13"/>
      <c r="N57" s="13"/>
      <c r="O57" s="13"/>
      <c r="P57" s="13"/>
      <c r="Q57" s="13"/>
      <c r="R57" s="13"/>
      <c r="S57" s="13"/>
      <c r="T57" s="13"/>
      <c r="U57" s="13"/>
      <c r="V57" s="12"/>
      <c r="W57" s="12"/>
      <c r="X57" s="12"/>
      <c r="Y57" s="12"/>
      <c r="Z57" s="12"/>
      <c r="AA57" s="12"/>
      <c r="AB57" s="12"/>
      <c r="AC57" s="12"/>
      <c r="AD57" s="1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</row>
    <row r="58" spans="1:48" ht="64.5" customHeight="1" x14ac:dyDescent="0.25">
      <c r="A58" s="19" t="s">
        <v>26</v>
      </c>
      <c r="B58" s="10" t="s">
        <v>95</v>
      </c>
      <c r="C58" s="20" t="s">
        <v>113</v>
      </c>
      <c r="D58" s="13"/>
      <c r="E58" s="12"/>
      <c r="F58" s="12"/>
      <c r="G58" s="12"/>
      <c r="H58" s="12"/>
      <c r="I58" s="12"/>
      <c r="J58" s="12"/>
      <c r="K58" s="12"/>
      <c r="L58" s="12"/>
      <c r="M58" s="13"/>
      <c r="N58" s="13"/>
      <c r="O58" s="13"/>
      <c r="P58" s="13"/>
      <c r="Q58" s="13"/>
      <c r="R58" s="13"/>
      <c r="S58" s="13"/>
      <c r="T58" s="13"/>
      <c r="U58" s="13"/>
      <c r="V58" s="12"/>
      <c r="W58" s="12"/>
      <c r="X58" s="12"/>
      <c r="Y58" s="12"/>
      <c r="Z58" s="12"/>
      <c r="AA58" s="12"/>
      <c r="AB58" s="12"/>
      <c r="AC58" s="12"/>
      <c r="AD58" s="1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</row>
    <row r="59" spans="1:48" ht="52.5" customHeight="1" x14ac:dyDescent="0.25">
      <c r="A59" s="19" t="s">
        <v>87</v>
      </c>
      <c r="B59" s="10" t="s">
        <v>96</v>
      </c>
      <c r="C59" s="20" t="s">
        <v>113</v>
      </c>
      <c r="D59" s="13"/>
      <c r="E59" s="12"/>
      <c r="F59" s="12"/>
      <c r="G59" s="12"/>
      <c r="H59" s="12"/>
      <c r="I59" s="12"/>
      <c r="J59" s="12"/>
      <c r="K59" s="12"/>
      <c r="L59" s="12"/>
      <c r="M59" s="13"/>
      <c r="N59" s="13"/>
      <c r="O59" s="13"/>
      <c r="P59" s="13"/>
      <c r="Q59" s="13"/>
      <c r="R59" s="13"/>
      <c r="S59" s="13"/>
      <c r="T59" s="13"/>
      <c r="U59" s="13"/>
      <c r="V59" s="12"/>
      <c r="W59" s="12"/>
      <c r="X59" s="12"/>
      <c r="Y59" s="12"/>
      <c r="Z59" s="12"/>
      <c r="AA59" s="12"/>
      <c r="AB59" s="12"/>
      <c r="AC59" s="12"/>
      <c r="AD59" s="1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</row>
    <row r="60" spans="1:48" ht="57.75" customHeight="1" x14ac:dyDescent="0.25">
      <c r="A60" s="19" t="s">
        <v>88</v>
      </c>
      <c r="B60" s="10" t="s">
        <v>97</v>
      </c>
      <c r="C60" s="20" t="s">
        <v>113</v>
      </c>
      <c r="D60" s="13"/>
      <c r="E60" s="12"/>
      <c r="F60" s="12"/>
      <c r="G60" s="12"/>
      <c r="H60" s="12"/>
      <c r="I60" s="12"/>
      <c r="J60" s="12"/>
      <c r="K60" s="12"/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12"/>
      <c r="W60" s="12"/>
      <c r="X60" s="12"/>
      <c r="Y60" s="12"/>
      <c r="Z60" s="12"/>
      <c r="AA60" s="12"/>
      <c r="AB60" s="12"/>
      <c r="AC60" s="12"/>
      <c r="AD60" s="1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</row>
    <row r="61" spans="1:48" ht="46.5" customHeight="1" x14ac:dyDescent="0.25">
      <c r="A61" s="19" t="s">
        <v>89</v>
      </c>
      <c r="B61" s="10" t="s">
        <v>98</v>
      </c>
      <c r="C61" s="20" t="s">
        <v>113</v>
      </c>
      <c r="D61" s="13"/>
      <c r="E61" s="12"/>
      <c r="F61" s="12"/>
      <c r="G61" s="12"/>
      <c r="H61" s="12"/>
      <c r="I61" s="12"/>
      <c r="J61" s="12"/>
      <c r="K61" s="12"/>
      <c r="L61" s="12"/>
      <c r="M61" s="13"/>
      <c r="N61" s="13"/>
      <c r="O61" s="13"/>
      <c r="P61" s="13"/>
      <c r="Q61" s="13"/>
      <c r="R61" s="13"/>
      <c r="S61" s="13"/>
      <c r="T61" s="13"/>
      <c r="U61" s="13"/>
      <c r="V61" s="12"/>
      <c r="W61" s="12"/>
      <c r="X61" s="12"/>
      <c r="Y61" s="12"/>
      <c r="Z61" s="12"/>
      <c r="AA61" s="12"/>
      <c r="AB61" s="12"/>
      <c r="AC61" s="12"/>
      <c r="AD61" s="1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</row>
    <row r="62" spans="1:48" ht="51.75" customHeight="1" x14ac:dyDescent="0.25">
      <c r="A62" s="19" t="s">
        <v>90</v>
      </c>
      <c r="B62" s="10" t="s">
        <v>99</v>
      </c>
      <c r="C62" s="20" t="s">
        <v>113</v>
      </c>
      <c r="D62" s="13"/>
      <c r="E62" s="12"/>
      <c r="F62" s="12"/>
      <c r="G62" s="12"/>
      <c r="H62" s="12"/>
      <c r="I62" s="12"/>
      <c r="J62" s="12"/>
      <c r="K62" s="12"/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12"/>
      <c r="W62" s="12"/>
      <c r="X62" s="12"/>
      <c r="Y62" s="12"/>
      <c r="Z62" s="12"/>
      <c r="AA62" s="12"/>
      <c r="AB62" s="12"/>
      <c r="AC62" s="12"/>
      <c r="AD62" s="1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</row>
    <row r="63" spans="1:48" ht="51.75" customHeight="1" x14ac:dyDescent="0.25">
      <c r="A63" s="19" t="s">
        <v>91</v>
      </c>
      <c r="B63" s="10" t="s">
        <v>100</v>
      </c>
      <c r="C63" s="20" t="s">
        <v>113</v>
      </c>
      <c r="D63" s="13"/>
      <c r="E63" s="12"/>
      <c r="F63" s="12"/>
      <c r="G63" s="12"/>
      <c r="H63" s="12"/>
      <c r="I63" s="12"/>
      <c r="J63" s="12"/>
      <c r="K63" s="12"/>
      <c r="L63" s="12"/>
      <c r="M63" s="13"/>
      <c r="N63" s="13"/>
      <c r="O63" s="13"/>
      <c r="P63" s="13"/>
      <c r="Q63" s="13"/>
      <c r="R63" s="13"/>
      <c r="S63" s="13"/>
      <c r="T63" s="13"/>
      <c r="U63" s="13"/>
      <c r="V63" s="12"/>
      <c r="W63" s="12"/>
      <c r="X63" s="12"/>
      <c r="Y63" s="12"/>
      <c r="Z63" s="12"/>
      <c r="AA63" s="12"/>
      <c r="AB63" s="12"/>
      <c r="AC63" s="12"/>
      <c r="AD63" s="12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spans="1:48" ht="30" x14ac:dyDescent="0.25">
      <c r="A64" s="19" t="s">
        <v>17</v>
      </c>
      <c r="B64" s="10" t="s">
        <v>102</v>
      </c>
      <c r="C64" s="20" t="s">
        <v>113</v>
      </c>
      <c r="D64" s="13"/>
      <c r="E64" s="12"/>
      <c r="F64" s="12"/>
      <c r="G64" s="12"/>
      <c r="H64" s="12"/>
      <c r="I64" s="12"/>
      <c r="J64" s="12"/>
      <c r="K64" s="12"/>
      <c r="L64" s="12"/>
      <c r="M64" s="13"/>
      <c r="N64" s="13"/>
      <c r="O64" s="13"/>
      <c r="P64" s="13"/>
      <c r="Q64" s="13"/>
      <c r="R64" s="13"/>
      <c r="S64" s="13"/>
      <c r="T64" s="13"/>
      <c r="U64" s="13"/>
      <c r="V64" s="12"/>
      <c r="W64" s="12"/>
      <c r="X64" s="12"/>
      <c r="Y64" s="12"/>
      <c r="Z64" s="12"/>
      <c r="AA64" s="12"/>
      <c r="AB64" s="12"/>
      <c r="AC64" s="12"/>
      <c r="AD64" s="12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</row>
    <row r="65" spans="1:48" ht="30" x14ac:dyDescent="0.25">
      <c r="A65" s="19" t="s">
        <v>101</v>
      </c>
      <c r="B65" s="10" t="s">
        <v>103</v>
      </c>
      <c r="C65" s="20" t="s">
        <v>113</v>
      </c>
      <c r="D65" s="13"/>
      <c r="E65" s="12"/>
      <c r="F65" s="12"/>
      <c r="G65" s="12"/>
      <c r="H65" s="12"/>
      <c r="I65" s="12"/>
      <c r="J65" s="12"/>
      <c r="K65" s="12"/>
      <c r="L65" s="12"/>
      <c r="M65" s="13"/>
      <c r="N65" s="13"/>
      <c r="O65" s="13"/>
      <c r="P65" s="13"/>
      <c r="Q65" s="13"/>
      <c r="R65" s="13"/>
      <c r="S65" s="13"/>
      <c r="T65" s="13"/>
      <c r="U65" s="13"/>
      <c r="V65" s="12"/>
      <c r="W65" s="12"/>
      <c r="X65" s="12"/>
      <c r="Y65" s="12"/>
      <c r="Z65" s="12"/>
      <c r="AA65" s="12"/>
      <c r="AB65" s="12"/>
      <c r="AC65" s="12"/>
      <c r="AD65" s="12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</row>
    <row r="66" spans="1:48" ht="46.5" customHeight="1" x14ac:dyDescent="0.25">
      <c r="A66" s="19" t="s">
        <v>118</v>
      </c>
      <c r="B66" s="10" t="s">
        <v>117</v>
      </c>
      <c r="C66" s="20" t="s">
        <v>113</v>
      </c>
      <c r="D66" s="13"/>
      <c r="E66" s="12"/>
      <c r="F66" s="12"/>
      <c r="G66" s="12"/>
      <c r="H66" s="12"/>
      <c r="I66" s="12"/>
      <c r="J66" s="12"/>
      <c r="K66" s="12"/>
      <c r="L66" s="12"/>
      <c r="M66" s="13"/>
      <c r="N66" s="13"/>
      <c r="O66" s="13"/>
      <c r="P66" s="13"/>
      <c r="Q66" s="13"/>
      <c r="R66" s="13"/>
      <c r="S66" s="13"/>
      <c r="T66" s="13"/>
      <c r="U66" s="13"/>
      <c r="V66" s="12"/>
      <c r="W66" s="12"/>
      <c r="X66" s="12"/>
      <c r="Y66" s="12"/>
      <c r="Z66" s="12"/>
      <c r="AA66" s="12"/>
      <c r="AB66" s="12"/>
      <c r="AC66" s="12"/>
      <c r="AD66" s="12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 spans="1:48" ht="45" x14ac:dyDescent="0.25">
      <c r="A67" s="56" t="s">
        <v>9</v>
      </c>
      <c r="B67" s="10" t="s">
        <v>104</v>
      </c>
      <c r="C67" s="6" t="s">
        <v>113</v>
      </c>
      <c r="D67" s="13"/>
      <c r="E67" s="12"/>
      <c r="F67" s="12"/>
      <c r="G67" s="12"/>
      <c r="H67" s="12"/>
      <c r="I67" s="12"/>
      <c r="J67" s="12"/>
      <c r="K67" s="12"/>
      <c r="L67" s="12"/>
      <c r="M67" s="13"/>
      <c r="N67" s="13"/>
      <c r="O67" s="13"/>
      <c r="P67" s="13"/>
      <c r="Q67" s="13"/>
      <c r="R67" s="13"/>
      <c r="S67" s="13"/>
      <c r="T67" s="13"/>
      <c r="U67" s="13"/>
      <c r="V67" s="12"/>
      <c r="W67" s="12"/>
      <c r="X67" s="12"/>
      <c r="Y67" s="12"/>
      <c r="Z67" s="12"/>
      <c r="AA67" s="12"/>
      <c r="AB67" s="12"/>
      <c r="AC67" s="12"/>
      <c r="AD67" s="12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1:48" ht="30" x14ac:dyDescent="0.25">
      <c r="A68" s="56" t="s">
        <v>10</v>
      </c>
      <c r="B68" s="10" t="s">
        <v>105</v>
      </c>
      <c r="C68" s="6" t="s">
        <v>113</v>
      </c>
      <c r="D68" s="13"/>
      <c r="E68" s="12"/>
      <c r="F68" s="12"/>
      <c r="G68" s="12"/>
      <c r="H68" s="12"/>
      <c r="I68" s="12"/>
      <c r="J68" s="12"/>
      <c r="K68" s="12"/>
      <c r="L68" s="12"/>
      <c r="M68" s="13"/>
      <c r="N68" s="13"/>
      <c r="O68" s="13"/>
      <c r="P68" s="13"/>
      <c r="Q68" s="13"/>
      <c r="R68" s="13"/>
      <c r="S68" s="13"/>
      <c r="T68" s="13"/>
      <c r="U68" s="13"/>
      <c r="V68" s="12"/>
      <c r="W68" s="12"/>
      <c r="X68" s="12"/>
      <c r="Y68" s="12"/>
      <c r="Z68" s="12"/>
      <c r="AA68" s="12"/>
      <c r="AB68" s="12"/>
      <c r="AC68" s="12"/>
      <c r="AD68" s="1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</row>
    <row r="69" spans="1:48" ht="43.5" customHeight="1" x14ac:dyDescent="0.25">
      <c r="A69" s="56" t="s">
        <v>11</v>
      </c>
      <c r="B69" s="10" t="s">
        <v>106</v>
      </c>
      <c r="C69" s="6" t="s">
        <v>113</v>
      </c>
      <c r="D69" s="13"/>
      <c r="E69" s="12"/>
      <c r="F69" s="12"/>
      <c r="G69" s="12"/>
      <c r="H69" s="12"/>
      <c r="I69" s="12"/>
      <c r="J69" s="12"/>
      <c r="K69" s="12"/>
      <c r="L69" s="12"/>
      <c r="M69" s="13"/>
      <c r="N69" s="13"/>
      <c r="O69" s="13"/>
      <c r="P69" s="13"/>
      <c r="Q69" s="13"/>
      <c r="R69" s="13"/>
      <c r="S69" s="13"/>
      <c r="T69" s="13"/>
      <c r="U69" s="13"/>
      <c r="V69" s="12"/>
      <c r="W69" s="12"/>
      <c r="X69" s="12"/>
      <c r="Y69" s="12"/>
      <c r="Z69" s="12"/>
      <c r="AA69" s="12"/>
      <c r="AB69" s="12"/>
      <c r="AC69" s="12"/>
      <c r="AD69" s="1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</row>
    <row r="70" spans="1:48" ht="30" x14ac:dyDescent="0.25">
      <c r="A70" s="56" t="s">
        <v>36</v>
      </c>
      <c r="B70" s="10" t="s">
        <v>107</v>
      </c>
      <c r="C70" s="6" t="s">
        <v>113</v>
      </c>
      <c r="D70" s="13"/>
      <c r="E70" s="12"/>
      <c r="F70" s="12"/>
      <c r="G70" s="12"/>
      <c r="H70" s="12"/>
      <c r="I70" s="12"/>
      <c r="J70" s="12"/>
      <c r="K70" s="12"/>
      <c r="L70" s="12"/>
      <c r="M70" s="13"/>
      <c r="N70" s="13"/>
      <c r="O70" s="13"/>
      <c r="P70" s="13"/>
      <c r="Q70" s="13"/>
      <c r="R70" s="13"/>
      <c r="S70" s="13"/>
      <c r="T70" s="13"/>
      <c r="U70" s="13"/>
      <c r="V70" s="12"/>
      <c r="W70" s="12"/>
      <c r="X70" s="12"/>
      <c r="Y70" s="12"/>
      <c r="Z70" s="12"/>
      <c r="AA70" s="12"/>
      <c r="AB70" s="12"/>
      <c r="AC70" s="12"/>
      <c r="AD70" s="12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</row>
    <row r="71" spans="1:48" ht="30" x14ac:dyDescent="0.25">
      <c r="A71" s="56" t="s">
        <v>29</v>
      </c>
      <c r="B71" s="10" t="s">
        <v>108</v>
      </c>
      <c r="C71" s="6" t="s">
        <v>113</v>
      </c>
      <c r="D71" s="13"/>
      <c r="E71" s="12"/>
      <c r="F71" s="12"/>
      <c r="G71" s="12"/>
      <c r="H71" s="12"/>
      <c r="I71" s="12"/>
      <c r="J71" s="12"/>
      <c r="K71" s="12"/>
      <c r="L71" s="12"/>
      <c r="M71" s="13"/>
      <c r="N71" s="13"/>
      <c r="O71" s="13"/>
      <c r="P71" s="13"/>
      <c r="Q71" s="13"/>
      <c r="R71" s="13"/>
      <c r="S71" s="13"/>
      <c r="T71" s="13"/>
      <c r="U71" s="13"/>
      <c r="V71" s="12"/>
      <c r="W71" s="12"/>
      <c r="X71" s="12"/>
      <c r="Y71" s="12"/>
      <c r="Z71" s="12"/>
      <c r="AA71" s="12"/>
      <c r="AB71" s="12"/>
      <c r="AC71" s="12"/>
      <c r="AD71" s="1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</row>
    <row r="72" spans="1:48" ht="33" customHeight="1" x14ac:dyDescent="0.25">
      <c r="A72" s="56" t="s">
        <v>37</v>
      </c>
      <c r="B72" s="10" t="s">
        <v>109</v>
      </c>
      <c r="C72" s="6" t="s">
        <v>113</v>
      </c>
      <c r="D72" s="18"/>
      <c r="E72" s="12"/>
      <c r="F72" s="12"/>
      <c r="G72" s="12"/>
      <c r="H72" s="12"/>
      <c r="I72" s="12"/>
      <c r="J72" s="12"/>
      <c r="K72" s="12"/>
      <c r="L72" s="12"/>
      <c r="M72" s="13"/>
      <c r="N72" s="13"/>
      <c r="O72" s="13"/>
      <c r="P72" s="13"/>
      <c r="Q72" s="13"/>
      <c r="R72" s="13"/>
      <c r="S72" s="13"/>
      <c r="T72" s="13"/>
      <c r="U72" s="13"/>
      <c r="V72" s="12"/>
      <c r="W72" s="12"/>
      <c r="X72" s="12"/>
      <c r="Y72" s="12"/>
      <c r="Z72" s="12"/>
      <c r="AA72" s="12"/>
      <c r="AB72" s="12"/>
      <c r="AC72" s="12"/>
      <c r="AD72" s="12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</row>
  </sheetData>
  <mergeCells count="20">
    <mergeCell ref="M4:AX4"/>
    <mergeCell ref="M5:AX5"/>
    <mergeCell ref="M7:AX7"/>
    <mergeCell ref="M8:AX8"/>
    <mergeCell ref="AN11:AV11"/>
    <mergeCell ref="A9:C9"/>
    <mergeCell ref="E9:AV9"/>
    <mergeCell ref="A10:A13"/>
    <mergeCell ref="B10:B13"/>
    <mergeCell ref="C10:C13"/>
    <mergeCell ref="D10:AV10"/>
    <mergeCell ref="D11:L11"/>
    <mergeCell ref="M11:U11"/>
    <mergeCell ref="V11:AD11"/>
    <mergeCell ref="AE11:AM11"/>
    <mergeCell ref="E12:L12"/>
    <mergeCell ref="N12:U12"/>
    <mergeCell ref="W12:AD12"/>
    <mergeCell ref="AF12:AM12"/>
    <mergeCell ref="AO12:AV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topLeftCell="A7" zoomScale="70" zoomScaleNormal="70" workbookViewId="0">
      <pane xSplit="4" ySplit="16" topLeftCell="E77" activePane="bottomRight" state="frozen"/>
      <selection activeCell="A7" sqref="A7"/>
      <selection pane="topRight" activeCell="E7" sqref="E7"/>
      <selection pane="bottomLeft" activeCell="A23" sqref="A23"/>
      <selection pane="bottomRight" activeCell="G85" sqref="G85:H85"/>
    </sheetView>
  </sheetViews>
  <sheetFormatPr defaultColWidth="9.140625" defaultRowHeight="15.75" x14ac:dyDescent="0.25"/>
  <cols>
    <col min="1" max="1" width="10.140625" style="121" customWidth="1"/>
    <col min="2" max="2" width="67.5703125" style="123" customWidth="1"/>
    <col min="3" max="3" width="11.42578125" style="121" customWidth="1"/>
    <col min="4" max="46" width="12.28515625" style="121" customWidth="1"/>
    <col min="47" max="47" width="43" style="121" customWidth="1"/>
    <col min="48" max="16384" width="9.140625" style="1"/>
  </cols>
  <sheetData>
    <row r="1" spans="1:47" x14ac:dyDescent="0.25">
      <c r="A1" s="15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47" x14ac:dyDescent="0.25">
      <c r="A2" s="15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47" x14ac:dyDescent="0.25">
      <c r="A3" s="15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47" x14ac:dyDescent="0.25">
      <c r="A4" s="466" t="s">
        <v>335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</row>
    <row r="5" spans="1:47" x14ac:dyDescent="0.25">
      <c r="A5" s="467" t="s">
        <v>336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</row>
    <row r="6" spans="1:47" x14ac:dyDescent="0.25">
      <c r="A6" s="158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1:47" x14ac:dyDescent="0.25">
      <c r="A7" s="455" t="s">
        <v>546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</row>
    <row r="8" spans="1:47" x14ac:dyDescent="0.25">
      <c r="A8" s="404" t="s">
        <v>123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</row>
    <row r="9" spans="1:47" x14ac:dyDescent="0.25">
      <c r="A9" s="208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</row>
    <row r="10" spans="1:47" ht="17.25" customHeight="1" x14ac:dyDescent="0.25">
      <c r="A10" s="468"/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</row>
    <row r="11" spans="1:47" ht="15.75" customHeight="1" x14ac:dyDescent="0.25">
      <c r="A11" s="462" t="s">
        <v>38</v>
      </c>
      <c r="B11" s="462" t="s">
        <v>39</v>
      </c>
      <c r="C11" s="462" t="s">
        <v>160</v>
      </c>
      <c r="D11" s="457" t="s">
        <v>327</v>
      </c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x14ac:dyDescent="0.25">
      <c r="A12" s="462"/>
      <c r="B12" s="462"/>
      <c r="C12" s="462"/>
      <c r="D12" s="447" t="s">
        <v>328</v>
      </c>
      <c r="E12" s="448"/>
      <c r="F12" s="448"/>
      <c r="G12" s="448"/>
      <c r="H12" s="448"/>
      <c r="I12" s="448"/>
      <c r="J12" s="448"/>
      <c r="K12" s="449"/>
      <c r="L12" s="447" t="s">
        <v>549</v>
      </c>
      <c r="M12" s="448"/>
      <c r="N12" s="448"/>
      <c r="O12" s="448"/>
      <c r="P12" s="448"/>
      <c r="Q12" s="448"/>
      <c r="R12" s="448"/>
      <c r="S12" s="449"/>
      <c r="T12" s="447" t="s">
        <v>550</v>
      </c>
      <c r="U12" s="448"/>
      <c r="V12" s="448"/>
      <c r="W12" s="448"/>
      <c r="X12" s="448"/>
      <c r="Y12" s="448"/>
      <c r="Z12" s="448"/>
      <c r="AA12" s="449"/>
      <c r="AB12" s="447" t="s">
        <v>572</v>
      </c>
      <c r="AC12" s="448"/>
      <c r="AD12" s="448"/>
      <c r="AE12" s="448"/>
      <c r="AF12" s="448"/>
      <c r="AG12" s="448"/>
      <c r="AH12" s="448"/>
      <c r="AI12" s="449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32.25" customHeight="1" x14ac:dyDescent="0.25">
      <c r="A13" s="462"/>
      <c r="B13" s="462"/>
      <c r="C13" s="462"/>
      <c r="D13" s="405" t="s">
        <v>329</v>
      </c>
      <c r="E13" s="405"/>
      <c r="F13" s="405"/>
      <c r="G13" s="405"/>
      <c r="H13" s="405"/>
      <c r="I13" s="405"/>
      <c r="J13" s="405"/>
      <c r="K13" s="405"/>
      <c r="L13" s="405" t="s">
        <v>144</v>
      </c>
      <c r="M13" s="405"/>
      <c r="N13" s="405"/>
      <c r="O13" s="405"/>
      <c r="P13" s="405"/>
      <c r="Q13" s="405"/>
      <c r="R13" s="405"/>
      <c r="S13" s="405"/>
      <c r="T13" s="405" t="s">
        <v>144</v>
      </c>
      <c r="U13" s="405"/>
      <c r="V13" s="405"/>
      <c r="W13" s="405"/>
      <c r="X13" s="405"/>
      <c r="Y13" s="405"/>
      <c r="Z13" s="405"/>
      <c r="AA13" s="405"/>
      <c r="AB13" s="447" t="s">
        <v>144</v>
      </c>
      <c r="AC13" s="448"/>
      <c r="AD13" s="448"/>
      <c r="AE13" s="448"/>
      <c r="AF13" s="448"/>
      <c r="AG13" s="448"/>
      <c r="AH13" s="448"/>
      <c r="AI13" s="449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60.75" customHeight="1" x14ac:dyDescent="0.25">
      <c r="A14" s="462"/>
      <c r="B14" s="462"/>
      <c r="C14" s="462"/>
      <c r="D14" s="45" t="s">
        <v>330</v>
      </c>
      <c r="E14" s="45" t="s">
        <v>281</v>
      </c>
      <c r="F14" s="45" t="s">
        <v>282</v>
      </c>
      <c r="G14" s="7" t="s">
        <v>283</v>
      </c>
      <c r="H14" s="45" t="s">
        <v>284</v>
      </c>
      <c r="I14" s="45" t="s">
        <v>285</v>
      </c>
      <c r="J14" s="45" t="s">
        <v>286</v>
      </c>
      <c r="K14" s="45" t="s">
        <v>287</v>
      </c>
      <c r="L14" s="45" t="s">
        <v>330</v>
      </c>
      <c r="M14" s="45" t="s">
        <v>281</v>
      </c>
      <c r="N14" s="45" t="s">
        <v>282</v>
      </c>
      <c r="O14" s="7" t="s">
        <v>283</v>
      </c>
      <c r="P14" s="45" t="s">
        <v>284</v>
      </c>
      <c r="Q14" s="45" t="s">
        <v>285</v>
      </c>
      <c r="R14" s="45" t="s">
        <v>286</v>
      </c>
      <c r="S14" s="45" t="s">
        <v>287</v>
      </c>
      <c r="T14" s="45" t="s">
        <v>330</v>
      </c>
      <c r="U14" s="135" t="s">
        <v>281</v>
      </c>
      <c r="V14" s="45" t="s">
        <v>282</v>
      </c>
      <c r="W14" s="7" t="s">
        <v>283</v>
      </c>
      <c r="X14" s="45" t="s">
        <v>284</v>
      </c>
      <c r="Y14" s="45" t="s">
        <v>285</v>
      </c>
      <c r="Z14" s="45" t="s">
        <v>286</v>
      </c>
      <c r="AA14" s="45" t="s">
        <v>287</v>
      </c>
      <c r="AB14" s="45" t="s">
        <v>330</v>
      </c>
      <c r="AC14" s="45" t="s">
        <v>281</v>
      </c>
      <c r="AD14" s="45" t="s">
        <v>282</v>
      </c>
      <c r="AE14" s="7" t="s">
        <v>283</v>
      </c>
      <c r="AF14" s="45" t="s">
        <v>284</v>
      </c>
      <c r="AG14" s="45" t="s">
        <v>285</v>
      </c>
      <c r="AH14" s="45" t="s">
        <v>286</v>
      </c>
      <c r="AI14" s="45" t="s">
        <v>287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121" customFormat="1" ht="34.5" customHeight="1" x14ac:dyDescent="0.25">
      <c r="A15" s="157">
        <v>1</v>
      </c>
      <c r="B15" s="62">
        <v>2</v>
      </c>
      <c r="C15" s="62">
        <v>3</v>
      </c>
      <c r="D15" s="136" t="s">
        <v>489</v>
      </c>
      <c r="E15" s="46" t="s">
        <v>490</v>
      </c>
      <c r="F15" s="46" t="s">
        <v>491</v>
      </c>
      <c r="G15" s="46" t="s">
        <v>492</v>
      </c>
      <c r="H15" s="46" t="s">
        <v>493</v>
      </c>
      <c r="I15" s="46" t="s">
        <v>494</v>
      </c>
      <c r="J15" s="46" t="s">
        <v>495</v>
      </c>
      <c r="K15" s="46" t="s">
        <v>496</v>
      </c>
      <c r="L15" s="136" t="s">
        <v>488</v>
      </c>
      <c r="M15" s="46" t="s">
        <v>497</v>
      </c>
      <c r="N15" s="46" t="s">
        <v>498</v>
      </c>
      <c r="O15" s="46" t="s">
        <v>499</v>
      </c>
      <c r="P15" s="46" t="s">
        <v>500</v>
      </c>
      <c r="Q15" s="46" t="s">
        <v>501</v>
      </c>
      <c r="R15" s="46" t="s">
        <v>502</v>
      </c>
      <c r="S15" s="46" t="s">
        <v>503</v>
      </c>
      <c r="T15" s="137" t="s">
        <v>504</v>
      </c>
      <c r="U15" s="137" t="s">
        <v>505</v>
      </c>
      <c r="V15" s="46" t="s">
        <v>506</v>
      </c>
      <c r="W15" s="46" t="s">
        <v>507</v>
      </c>
      <c r="X15" s="46" t="s">
        <v>508</v>
      </c>
      <c r="Y15" s="46" t="s">
        <v>509</v>
      </c>
      <c r="Z15" s="46" t="s">
        <v>510</v>
      </c>
      <c r="AA15" s="46" t="s">
        <v>511</v>
      </c>
      <c r="AB15" s="62" t="s">
        <v>512</v>
      </c>
      <c r="AC15" s="46" t="s">
        <v>513</v>
      </c>
      <c r="AD15" s="46" t="s">
        <v>514</v>
      </c>
      <c r="AE15" s="46" t="s">
        <v>515</v>
      </c>
      <c r="AF15" s="46" t="s">
        <v>516</v>
      </c>
      <c r="AG15" s="46" t="s">
        <v>517</v>
      </c>
      <c r="AH15" s="46" t="s">
        <v>518</v>
      </c>
      <c r="AI15" s="46" t="s">
        <v>519</v>
      </c>
    </row>
    <row r="16" spans="1:47" ht="36.75" customHeight="1" x14ac:dyDescent="0.25">
      <c r="A16" s="138" t="s">
        <v>52</v>
      </c>
      <c r="B16" s="10" t="s">
        <v>53</v>
      </c>
      <c r="C16" s="138" t="s">
        <v>113</v>
      </c>
      <c r="D16" s="118" t="s">
        <v>112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162" customFormat="1" ht="44.25" customHeight="1" x14ac:dyDescent="0.25">
      <c r="A17" s="296" t="s">
        <v>54</v>
      </c>
      <c r="B17" s="176" t="s">
        <v>55</v>
      </c>
      <c r="C17" s="296" t="s">
        <v>113</v>
      </c>
      <c r="D17" s="361" t="s">
        <v>112</v>
      </c>
      <c r="E17" s="246">
        <f>E48</f>
        <v>0</v>
      </c>
      <c r="F17" s="246">
        <f t="shared" ref="F17:AI17" si="0">F48</f>
        <v>0</v>
      </c>
      <c r="G17" s="246">
        <f t="shared" si="0"/>
        <v>0</v>
      </c>
      <c r="H17" s="246">
        <f t="shared" si="0"/>
        <v>0</v>
      </c>
      <c r="I17" s="246">
        <f t="shared" si="0"/>
        <v>0</v>
      </c>
      <c r="J17" s="246">
        <f t="shared" si="0"/>
        <v>0</v>
      </c>
      <c r="K17" s="246">
        <f t="shared" si="0"/>
        <v>0</v>
      </c>
      <c r="L17" s="246">
        <f t="shared" si="0"/>
        <v>0</v>
      </c>
      <c r="M17" s="246">
        <f t="shared" si="0"/>
        <v>1.5577212500000002</v>
      </c>
      <c r="N17" s="246">
        <f t="shared" si="0"/>
        <v>0</v>
      </c>
      <c r="O17" s="246">
        <f t="shared" si="0"/>
        <v>2.1060000000000003</v>
      </c>
      <c r="P17" s="246">
        <f t="shared" si="0"/>
        <v>1.4842200000000001</v>
      </c>
      <c r="Q17" s="246">
        <f t="shared" si="0"/>
        <v>0</v>
      </c>
      <c r="R17" s="246">
        <f t="shared" si="0"/>
        <v>0</v>
      </c>
      <c r="S17" s="246">
        <f t="shared" si="0"/>
        <v>3</v>
      </c>
      <c r="T17" s="246">
        <f t="shared" si="0"/>
        <v>0</v>
      </c>
      <c r="U17" s="246">
        <f t="shared" si="0"/>
        <v>3.6337876000000002</v>
      </c>
      <c r="V17" s="246">
        <f t="shared" si="0"/>
        <v>0</v>
      </c>
      <c r="W17" s="246">
        <f t="shared" si="0"/>
        <v>0</v>
      </c>
      <c r="X17" s="246">
        <f t="shared" si="0"/>
        <v>3.5823200000000002</v>
      </c>
      <c r="Y17" s="246">
        <f t="shared" si="0"/>
        <v>0</v>
      </c>
      <c r="Z17" s="246">
        <f t="shared" si="0"/>
        <v>0</v>
      </c>
      <c r="AA17" s="246">
        <f t="shared" si="0"/>
        <v>4</v>
      </c>
      <c r="AB17" s="246" t="str">
        <f t="shared" si="0"/>
        <v>нд</v>
      </c>
      <c r="AC17" s="246">
        <f t="shared" si="0"/>
        <v>1.087669</v>
      </c>
      <c r="AD17" s="246">
        <f t="shared" si="0"/>
        <v>0</v>
      </c>
      <c r="AE17" s="246">
        <f t="shared" si="0"/>
        <v>0</v>
      </c>
      <c r="AF17" s="246">
        <f t="shared" si="0"/>
        <v>1.0175000000000001</v>
      </c>
      <c r="AG17" s="246">
        <f t="shared" si="0"/>
        <v>0</v>
      </c>
      <c r="AH17" s="246">
        <f t="shared" si="0"/>
        <v>0</v>
      </c>
      <c r="AI17" s="246">
        <f t="shared" si="0"/>
        <v>3</v>
      </c>
    </row>
    <row r="18" spans="1:47" ht="45" x14ac:dyDescent="0.25">
      <c r="A18" s="138" t="s">
        <v>56</v>
      </c>
      <c r="B18" s="10" t="s">
        <v>57</v>
      </c>
      <c r="C18" s="138" t="s">
        <v>113</v>
      </c>
      <c r="D18" s="118" t="s">
        <v>112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30" x14ac:dyDescent="0.25">
      <c r="A19" s="138" t="s">
        <v>58</v>
      </c>
      <c r="B19" s="10" t="s">
        <v>59</v>
      </c>
      <c r="C19" s="138" t="s">
        <v>113</v>
      </c>
      <c r="D19" s="118" t="s">
        <v>112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171" customFormat="1" ht="30" x14ac:dyDescent="0.25">
      <c r="A20" s="289" t="s">
        <v>60</v>
      </c>
      <c r="B20" s="182" t="s">
        <v>61</v>
      </c>
      <c r="C20" s="289" t="s">
        <v>113</v>
      </c>
      <c r="D20" s="362" t="s">
        <v>112</v>
      </c>
      <c r="E20" s="189">
        <f>E81</f>
        <v>0</v>
      </c>
      <c r="F20" s="189">
        <f t="shared" ref="F20:AI20" si="1">F81</f>
        <v>0</v>
      </c>
      <c r="G20" s="189">
        <f t="shared" si="1"/>
        <v>0</v>
      </c>
      <c r="H20" s="189">
        <f t="shared" si="1"/>
        <v>0</v>
      </c>
      <c r="I20" s="189">
        <f t="shared" si="1"/>
        <v>4.34849</v>
      </c>
      <c r="J20" s="189">
        <f t="shared" si="1"/>
        <v>0</v>
      </c>
      <c r="K20" s="189">
        <f t="shared" si="1"/>
        <v>2</v>
      </c>
      <c r="L20" s="189">
        <f t="shared" si="1"/>
        <v>0</v>
      </c>
      <c r="M20" s="189">
        <f t="shared" si="1"/>
        <v>0</v>
      </c>
      <c r="N20" s="189">
        <f t="shared" si="1"/>
        <v>0</v>
      </c>
      <c r="O20" s="189">
        <f t="shared" si="1"/>
        <v>0</v>
      </c>
      <c r="P20" s="189">
        <f t="shared" si="1"/>
        <v>0</v>
      </c>
      <c r="Q20" s="189">
        <f t="shared" si="1"/>
        <v>0</v>
      </c>
      <c r="R20" s="189">
        <f t="shared" si="1"/>
        <v>0</v>
      </c>
      <c r="S20" s="189">
        <f t="shared" si="1"/>
        <v>0</v>
      </c>
      <c r="T20" s="189">
        <f t="shared" si="1"/>
        <v>0</v>
      </c>
      <c r="U20" s="189">
        <f t="shared" si="1"/>
        <v>0</v>
      </c>
      <c r="V20" s="189">
        <f t="shared" si="1"/>
        <v>0</v>
      </c>
      <c r="W20" s="189">
        <f t="shared" si="1"/>
        <v>0</v>
      </c>
      <c r="X20" s="189">
        <f t="shared" si="1"/>
        <v>0</v>
      </c>
      <c r="Y20" s="189">
        <f t="shared" si="1"/>
        <v>0</v>
      </c>
      <c r="Z20" s="189">
        <f t="shared" si="1"/>
        <v>0</v>
      </c>
      <c r="AA20" s="189">
        <f t="shared" si="1"/>
        <v>0</v>
      </c>
      <c r="AB20" s="189">
        <f t="shared" si="1"/>
        <v>0</v>
      </c>
      <c r="AC20" s="189">
        <f t="shared" si="1"/>
        <v>0</v>
      </c>
      <c r="AD20" s="189">
        <f t="shared" si="1"/>
        <v>0</v>
      </c>
      <c r="AE20" s="189">
        <f t="shared" si="1"/>
        <v>0</v>
      </c>
      <c r="AF20" s="189">
        <f t="shared" si="1"/>
        <v>0</v>
      </c>
      <c r="AG20" s="189">
        <f t="shared" si="1"/>
        <v>0</v>
      </c>
      <c r="AH20" s="189">
        <f t="shared" si="1"/>
        <v>0</v>
      </c>
      <c r="AI20" s="189">
        <f t="shared" si="1"/>
        <v>0</v>
      </c>
    </row>
    <row r="21" spans="1:47" s="223" customFormat="1" ht="43.5" customHeight="1" x14ac:dyDescent="0.25">
      <c r="A21" s="292" t="s">
        <v>62</v>
      </c>
      <c r="B21" s="236" t="s">
        <v>63</v>
      </c>
      <c r="C21" s="292" t="s">
        <v>113</v>
      </c>
      <c r="D21" s="293" t="s">
        <v>112</v>
      </c>
      <c r="E21" s="257">
        <f>E84</f>
        <v>78.17</v>
      </c>
      <c r="F21" s="257">
        <f t="shared" ref="F21:AI21" si="2">F84</f>
        <v>0</v>
      </c>
      <c r="G21" s="257">
        <f t="shared" si="2"/>
        <v>58.07</v>
      </c>
      <c r="H21" s="257">
        <f t="shared" si="2"/>
        <v>75.040000000000006</v>
      </c>
      <c r="I21" s="257">
        <f t="shared" si="2"/>
        <v>0</v>
      </c>
      <c r="J21" s="257">
        <f t="shared" si="2"/>
        <v>0</v>
      </c>
      <c r="K21" s="257">
        <f t="shared" si="2"/>
        <v>1</v>
      </c>
      <c r="L21" s="257">
        <f t="shared" si="2"/>
        <v>0</v>
      </c>
      <c r="M21" s="257">
        <f t="shared" si="2"/>
        <v>0</v>
      </c>
      <c r="N21" s="257">
        <f t="shared" si="2"/>
        <v>0</v>
      </c>
      <c r="O21" s="257">
        <f t="shared" si="2"/>
        <v>0</v>
      </c>
      <c r="P21" s="257">
        <f t="shared" si="2"/>
        <v>0</v>
      </c>
      <c r="Q21" s="257">
        <f t="shared" si="2"/>
        <v>0</v>
      </c>
      <c r="R21" s="257">
        <f t="shared" si="2"/>
        <v>0</v>
      </c>
      <c r="S21" s="257">
        <f t="shared" si="2"/>
        <v>0</v>
      </c>
      <c r="T21" s="257">
        <f t="shared" si="2"/>
        <v>0</v>
      </c>
      <c r="U21" s="257">
        <f t="shared" si="2"/>
        <v>0</v>
      </c>
      <c r="V21" s="257">
        <f t="shared" si="2"/>
        <v>0</v>
      </c>
      <c r="W21" s="257">
        <f t="shared" si="2"/>
        <v>0</v>
      </c>
      <c r="X21" s="257">
        <f t="shared" si="2"/>
        <v>0</v>
      </c>
      <c r="Y21" s="257">
        <f t="shared" si="2"/>
        <v>0</v>
      </c>
      <c r="Z21" s="257">
        <f t="shared" si="2"/>
        <v>0</v>
      </c>
      <c r="AA21" s="257">
        <f t="shared" si="2"/>
        <v>0</v>
      </c>
      <c r="AB21" s="257">
        <f t="shared" si="2"/>
        <v>0</v>
      </c>
      <c r="AC21" s="257">
        <f t="shared" si="2"/>
        <v>0</v>
      </c>
      <c r="AD21" s="257">
        <f t="shared" si="2"/>
        <v>0</v>
      </c>
      <c r="AE21" s="257">
        <f t="shared" si="2"/>
        <v>0</v>
      </c>
      <c r="AF21" s="257">
        <f t="shared" si="2"/>
        <v>0</v>
      </c>
      <c r="AG21" s="257">
        <f t="shared" si="2"/>
        <v>0</v>
      </c>
      <c r="AH21" s="257">
        <f t="shared" si="2"/>
        <v>0</v>
      </c>
      <c r="AI21" s="257">
        <f t="shared" si="2"/>
        <v>0</v>
      </c>
    </row>
    <row r="22" spans="1:47" s="2" customFormat="1" ht="36" customHeight="1" x14ac:dyDescent="0.3">
      <c r="A22" s="139" t="s">
        <v>23</v>
      </c>
      <c r="B22" s="10" t="s">
        <v>51</v>
      </c>
      <c r="C22" s="138" t="s">
        <v>113</v>
      </c>
      <c r="D22" s="118" t="s">
        <v>112</v>
      </c>
      <c r="E22" s="13">
        <f>E23+E48+E77+E80+E81+E84</f>
        <v>78.17</v>
      </c>
      <c r="F22" s="13">
        <f t="shared" ref="F22:AI22" si="3">F23+F48+F77+F80+F81+F84</f>
        <v>0</v>
      </c>
      <c r="G22" s="13">
        <f t="shared" si="3"/>
        <v>58.07</v>
      </c>
      <c r="H22" s="13">
        <f t="shared" si="3"/>
        <v>75.040000000000006</v>
      </c>
      <c r="I22" s="13">
        <f t="shared" si="3"/>
        <v>4.34849</v>
      </c>
      <c r="J22" s="13">
        <f t="shared" si="3"/>
        <v>0</v>
      </c>
      <c r="K22" s="13">
        <f t="shared" si="3"/>
        <v>3</v>
      </c>
      <c r="L22" s="13">
        <f t="shared" si="3"/>
        <v>0</v>
      </c>
      <c r="M22" s="13">
        <f t="shared" si="3"/>
        <v>1.5577212500000002</v>
      </c>
      <c r="N22" s="13">
        <f t="shared" si="3"/>
        <v>0</v>
      </c>
      <c r="O22" s="13">
        <f t="shared" si="3"/>
        <v>2.1060000000000003</v>
      </c>
      <c r="P22" s="13">
        <f t="shared" si="3"/>
        <v>1.4842200000000001</v>
      </c>
      <c r="Q22" s="13">
        <f t="shared" si="3"/>
        <v>0</v>
      </c>
      <c r="R22" s="13">
        <f t="shared" si="3"/>
        <v>0</v>
      </c>
      <c r="S22" s="13">
        <f t="shared" si="3"/>
        <v>3</v>
      </c>
      <c r="T22" s="13">
        <f t="shared" si="3"/>
        <v>0</v>
      </c>
      <c r="U22" s="13">
        <f t="shared" si="3"/>
        <v>3.6337876000000002</v>
      </c>
      <c r="V22" s="13">
        <f t="shared" si="3"/>
        <v>0</v>
      </c>
      <c r="W22" s="13">
        <f t="shared" si="3"/>
        <v>0</v>
      </c>
      <c r="X22" s="13">
        <f t="shared" si="3"/>
        <v>3.5823200000000002</v>
      </c>
      <c r="Y22" s="13">
        <f t="shared" si="3"/>
        <v>0</v>
      </c>
      <c r="Z22" s="13">
        <f t="shared" si="3"/>
        <v>0</v>
      </c>
      <c r="AA22" s="13">
        <f t="shared" si="3"/>
        <v>4</v>
      </c>
      <c r="AB22" s="13" t="s">
        <v>112</v>
      </c>
      <c r="AC22" s="13">
        <f t="shared" si="3"/>
        <v>1.087669</v>
      </c>
      <c r="AD22" s="13">
        <f t="shared" si="3"/>
        <v>0</v>
      </c>
      <c r="AE22" s="13">
        <f t="shared" si="3"/>
        <v>0</v>
      </c>
      <c r="AF22" s="13">
        <f t="shared" si="3"/>
        <v>1.0175000000000001</v>
      </c>
      <c r="AG22" s="13">
        <f t="shared" si="3"/>
        <v>0</v>
      </c>
      <c r="AH22" s="13">
        <f t="shared" si="3"/>
        <v>0</v>
      </c>
      <c r="AI22" s="13">
        <f t="shared" si="3"/>
        <v>3</v>
      </c>
    </row>
    <row r="23" spans="1:47" ht="32.25" customHeight="1" x14ac:dyDescent="0.25">
      <c r="A23" s="138" t="s">
        <v>0</v>
      </c>
      <c r="B23" s="10" t="s">
        <v>64</v>
      </c>
      <c r="C23" s="138" t="s">
        <v>113</v>
      </c>
      <c r="D23" s="118" t="s">
        <v>112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 t="s">
        <v>112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30" x14ac:dyDescent="0.25">
      <c r="A24" s="138" t="s">
        <v>1</v>
      </c>
      <c r="B24" s="10" t="s">
        <v>65</v>
      </c>
      <c r="C24" s="138" t="s">
        <v>113</v>
      </c>
      <c r="D24" s="118" t="s">
        <v>112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 t="s">
        <v>112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45" x14ac:dyDescent="0.25">
      <c r="A25" s="138" t="s">
        <v>34</v>
      </c>
      <c r="B25" s="10" t="s">
        <v>66</v>
      </c>
      <c r="C25" s="138" t="s">
        <v>113</v>
      </c>
      <c r="D25" s="118" t="s">
        <v>112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 t="s">
        <v>112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45" x14ac:dyDescent="0.25">
      <c r="A26" s="138" t="s">
        <v>33</v>
      </c>
      <c r="B26" s="10" t="s">
        <v>67</v>
      </c>
      <c r="C26" s="138" t="s">
        <v>113</v>
      </c>
      <c r="D26" s="118" t="s">
        <v>112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 t="s">
        <v>112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30" x14ac:dyDescent="0.25">
      <c r="A27" s="138" t="s">
        <v>28</v>
      </c>
      <c r="B27" s="10" t="s">
        <v>68</v>
      </c>
      <c r="C27" s="138" t="s">
        <v>113</v>
      </c>
      <c r="D27" s="118" t="s">
        <v>112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 t="s">
        <v>112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30" x14ac:dyDescent="0.25">
      <c r="A28" s="138" t="s">
        <v>2</v>
      </c>
      <c r="B28" s="10" t="s">
        <v>70</v>
      </c>
      <c r="C28" s="138" t="s">
        <v>113</v>
      </c>
      <c r="D28" s="118" t="s">
        <v>112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 t="s">
        <v>112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45" x14ac:dyDescent="0.25">
      <c r="A29" s="138" t="s">
        <v>32</v>
      </c>
      <c r="B29" s="10" t="s">
        <v>71</v>
      </c>
      <c r="C29" s="138" t="s">
        <v>113</v>
      </c>
      <c r="D29" s="118" t="s">
        <v>112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 t="s">
        <v>112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30" x14ac:dyDescent="0.25">
      <c r="A30" s="138" t="s">
        <v>69</v>
      </c>
      <c r="B30" s="10" t="s">
        <v>72</v>
      </c>
      <c r="C30" s="138" t="s">
        <v>113</v>
      </c>
      <c r="D30" s="118" t="s">
        <v>112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 t="s">
        <v>112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30" x14ac:dyDescent="0.25">
      <c r="A31" s="138" t="s">
        <v>3</v>
      </c>
      <c r="B31" s="10" t="s">
        <v>73</v>
      </c>
      <c r="C31" s="138" t="s">
        <v>113</v>
      </c>
      <c r="D31" s="118" t="s">
        <v>112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 t="s">
        <v>112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30" x14ac:dyDescent="0.25">
      <c r="A32" s="138" t="s">
        <v>19</v>
      </c>
      <c r="B32" s="10" t="s">
        <v>73</v>
      </c>
      <c r="C32" s="138" t="s">
        <v>113</v>
      </c>
      <c r="D32" s="118" t="s">
        <v>112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 t="s">
        <v>112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60" x14ac:dyDescent="0.25">
      <c r="A33" s="138" t="s">
        <v>20</v>
      </c>
      <c r="B33" s="10" t="s">
        <v>74</v>
      </c>
      <c r="C33" s="138" t="s">
        <v>113</v>
      </c>
      <c r="D33" s="118" t="s">
        <v>112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 t="s">
        <v>112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60" x14ac:dyDescent="0.25">
      <c r="A34" s="138" t="s">
        <v>20</v>
      </c>
      <c r="B34" s="10" t="s">
        <v>75</v>
      </c>
      <c r="C34" s="138" t="s">
        <v>113</v>
      </c>
      <c r="D34" s="118" t="s">
        <v>112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 t="s">
        <v>112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60" x14ac:dyDescent="0.25">
      <c r="A35" s="138" t="s">
        <v>20</v>
      </c>
      <c r="B35" s="10" t="s">
        <v>76</v>
      </c>
      <c r="C35" s="138" t="s">
        <v>113</v>
      </c>
      <c r="D35" s="118" t="s">
        <v>112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 t="s">
        <v>112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60" x14ac:dyDescent="0.25">
      <c r="A36" s="138" t="s">
        <v>114</v>
      </c>
      <c r="B36" s="10" t="s">
        <v>74</v>
      </c>
      <c r="C36" s="138" t="s">
        <v>113</v>
      </c>
      <c r="D36" s="118" t="s">
        <v>112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 t="s">
        <v>112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60" x14ac:dyDescent="0.25">
      <c r="A37" s="138" t="s">
        <v>114</v>
      </c>
      <c r="B37" s="10" t="s">
        <v>75</v>
      </c>
      <c r="C37" s="138" t="s">
        <v>113</v>
      </c>
      <c r="D37" s="118" t="s">
        <v>112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 t="s">
        <v>112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60" x14ac:dyDescent="0.25">
      <c r="A38" s="138" t="s">
        <v>114</v>
      </c>
      <c r="B38" s="10" t="s">
        <v>76</v>
      </c>
      <c r="C38" s="138" t="s">
        <v>113</v>
      </c>
      <c r="D38" s="118" t="s">
        <v>112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 t="s">
        <v>112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60" x14ac:dyDescent="0.25">
      <c r="A39" s="138" t="s">
        <v>115</v>
      </c>
      <c r="B39" s="10" t="s">
        <v>74</v>
      </c>
      <c r="C39" s="138" t="s">
        <v>113</v>
      </c>
      <c r="D39" s="118" t="s">
        <v>112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 t="s">
        <v>112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60" x14ac:dyDescent="0.25">
      <c r="A40" s="138" t="s">
        <v>115</v>
      </c>
      <c r="B40" s="10" t="s">
        <v>75</v>
      </c>
      <c r="C40" s="138" t="s">
        <v>113</v>
      </c>
      <c r="D40" s="118" t="s">
        <v>112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 t="s">
        <v>112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60" x14ac:dyDescent="0.25">
      <c r="A41" s="138" t="s">
        <v>115</v>
      </c>
      <c r="B41" s="10" t="s">
        <v>76</v>
      </c>
      <c r="C41" s="138" t="s">
        <v>113</v>
      </c>
      <c r="D41" s="118" t="s">
        <v>112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 t="s">
        <v>112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60" x14ac:dyDescent="0.25">
      <c r="A42" s="138" t="s">
        <v>116</v>
      </c>
      <c r="B42" s="10" t="s">
        <v>74</v>
      </c>
      <c r="C42" s="138" t="s">
        <v>113</v>
      </c>
      <c r="D42" s="118" t="s">
        <v>112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 t="s">
        <v>112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60" x14ac:dyDescent="0.25">
      <c r="A43" s="138" t="s">
        <v>116</v>
      </c>
      <c r="B43" s="10" t="s">
        <v>75</v>
      </c>
      <c r="C43" s="138" t="s">
        <v>113</v>
      </c>
      <c r="D43" s="118" t="s">
        <v>112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 t="s">
        <v>112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60" x14ac:dyDescent="0.25">
      <c r="A44" s="138" t="s">
        <v>116</v>
      </c>
      <c r="B44" s="10" t="s">
        <v>76</v>
      </c>
      <c r="C44" s="138" t="s">
        <v>113</v>
      </c>
      <c r="D44" s="118" t="s">
        <v>112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 t="s">
        <v>112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60" x14ac:dyDescent="0.25">
      <c r="A45" s="138" t="s">
        <v>4</v>
      </c>
      <c r="B45" s="10" t="s">
        <v>77</v>
      </c>
      <c r="C45" s="138" t="s">
        <v>113</v>
      </c>
      <c r="D45" s="118" t="s">
        <v>112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 t="s">
        <v>112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45" x14ac:dyDescent="0.25">
      <c r="A46" s="138" t="s">
        <v>31</v>
      </c>
      <c r="B46" s="10" t="s">
        <v>78</v>
      </c>
      <c r="C46" s="138" t="s">
        <v>113</v>
      </c>
      <c r="D46" s="118" t="s">
        <v>112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 t="s">
        <v>112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45" x14ac:dyDescent="0.25">
      <c r="A47" s="138" t="s">
        <v>30</v>
      </c>
      <c r="B47" s="10" t="s">
        <v>79</v>
      </c>
      <c r="C47" s="138" t="s">
        <v>113</v>
      </c>
      <c r="D47" s="118" t="s">
        <v>112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 t="s">
        <v>112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30" x14ac:dyDescent="0.25">
      <c r="A48" s="138" t="s">
        <v>5</v>
      </c>
      <c r="B48" s="10" t="s">
        <v>80</v>
      </c>
      <c r="C48" s="138" t="s">
        <v>113</v>
      </c>
      <c r="D48" s="118" t="s">
        <v>112</v>
      </c>
      <c r="E48" s="13">
        <f>E49</f>
        <v>0</v>
      </c>
      <c r="F48" s="13">
        <f t="shared" ref="F48:AI48" si="4">F49</f>
        <v>0</v>
      </c>
      <c r="G48" s="13">
        <f t="shared" si="4"/>
        <v>0</v>
      </c>
      <c r="H48" s="13">
        <f t="shared" si="4"/>
        <v>0</v>
      </c>
      <c r="I48" s="13">
        <f t="shared" si="4"/>
        <v>0</v>
      </c>
      <c r="J48" s="13">
        <f t="shared" si="4"/>
        <v>0</v>
      </c>
      <c r="K48" s="13">
        <f t="shared" si="4"/>
        <v>0</v>
      </c>
      <c r="L48" s="13">
        <f t="shared" si="4"/>
        <v>0</v>
      </c>
      <c r="M48" s="13">
        <f t="shared" si="4"/>
        <v>1.5577212500000002</v>
      </c>
      <c r="N48" s="13">
        <f t="shared" si="4"/>
        <v>0</v>
      </c>
      <c r="O48" s="13">
        <f t="shared" si="4"/>
        <v>2.1060000000000003</v>
      </c>
      <c r="P48" s="13">
        <f t="shared" si="4"/>
        <v>1.4842200000000001</v>
      </c>
      <c r="Q48" s="13">
        <f t="shared" si="4"/>
        <v>0</v>
      </c>
      <c r="R48" s="13">
        <f t="shared" si="4"/>
        <v>0</v>
      </c>
      <c r="S48" s="13">
        <f t="shared" si="4"/>
        <v>3</v>
      </c>
      <c r="T48" s="13">
        <f t="shared" si="4"/>
        <v>0</v>
      </c>
      <c r="U48" s="13">
        <f t="shared" si="4"/>
        <v>3.6337876000000002</v>
      </c>
      <c r="V48" s="13">
        <f t="shared" si="4"/>
        <v>0</v>
      </c>
      <c r="W48" s="13">
        <f t="shared" si="4"/>
        <v>0</v>
      </c>
      <c r="X48" s="13">
        <f t="shared" si="4"/>
        <v>3.5823200000000002</v>
      </c>
      <c r="Y48" s="13">
        <f t="shared" si="4"/>
        <v>0</v>
      </c>
      <c r="Z48" s="13">
        <f t="shared" si="4"/>
        <v>0</v>
      </c>
      <c r="AA48" s="13">
        <f t="shared" si="4"/>
        <v>4</v>
      </c>
      <c r="AB48" s="13" t="s">
        <v>112</v>
      </c>
      <c r="AC48" s="13">
        <f t="shared" si="4"/>
        <v>1.087669</v>
      </c>
      <c r="AD48" s="13">
        <f t="shared" si="4"/>
        <v>0</v>
      </c>
      <c r="AE48" s="13">
        <f t="shared" si="4"/>
        <v>0</v>
      </c>
      <c r="AF48" s="13">
        <f t="shared" si="4"/>
        <v>1.0175000000000001</v>
      </c>
      <c r="AG48" s="13">
        <f t="shared" si="4"/>
        <v>0</v>
      </c>
      <c r="AH48" s="13">
        <f t="shared" si="4"/>
        <v>0</v>
      </c>
      <c r="AI48" s="13">
        <f t="shared" si="4"/>
        <v>3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45" x14ac:dyDescent="0.25">
      <c r="A49" s="138" t="s">
        <v>6</v>
      </c>
      <c r="B49" s="10" t="s">
        <v>81</v>
      </c>
      <c r="C49" s="138" t="s">
        <v>113</v>
      </c>
      <c r="D49" s="118" t="s">
        <v>112</v>
      </c>
      <c r="E49" s="13">
        <f t="shared" ref="E49:N49" si="5">E50+E60</f>
        <v>0</v>
      </c>
      <c r="F49" s="13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3">
        <f t="shared" si="5"/>
        <v>0</v>
      </c>
      <c r="K49" s="13">
        <f t="shared" si="5"/>
        <v>0</v>
      </c>
      <c r="L49" s="13">
        <f t="shared" si="5"/>
        <v>0</v>
      </c>
      <c r="M49" s="13">
        <f t="shared" si="5"/>
        <v>1.5577212500000002</v>
      </c>
      <c r="N49" s="13">
        <f t="shared" si="5"/>
        <v>0</v>
      </c>
      <c r="O49" s="13">
        <f>O50+O60</f>
        <v>2.1060000000000003</v>
      </c>
      <c r="P49" s="13">
        <f t="shared" ref="P49:AI49" si="6">P50+P60</f>
        <v>1.4842200000000001</v>
      </c>
      <c r="Q49" s="13">
        <f t="shared" si="6"/>
        <v>0</v>
      </c>
      <c r="R49" s="13">
        <f t="shared" si="6"/>
        <v>0</v>
      </c>
      <c r="S49" s="13">
        <f t="shared" si="6"/>
        <v>3</v>
      </c>
      <c r="T49" s="13">
        <f t="shared" si="6"/>
        <v>0</v>
      </c>
      <c r="U49" s="13">
        <f t="shared" si="6"/>
        <v>3.6337876000000002</v>
      </c>
      <c r="V49" s="13">
        <f t="shared" si="6"/>
        <v>0</v>
      </c>
      <c r="W49" s="13">
        <f t="shared" si="6"/>
        <v>0</v>
      </c>
      <c r="X49" s="13">
        <f t="shared" si="6"/>
        <v>3.5823200000000002</v>
      </c>
      <c r="Y49" s="13">
        <f t="shared" si="6"/>
        <v>0</v>
      </c>
      <c r="Z49" s="13">
        <f t="shared" si="6"/>
        <v>0</v>
      </c>
      <c r="AA49" s="13">
        <f t="shared" si="6"/>
        <v>4</v>
      </c>
      <c r="AB49" s="13" t="s">
        <v>112</v>
      </c>
      <c r="AC49" s="13">
        <f t="shared" si="6"/>
        <v>1.087669</v>
      </c>
      <c r="AD49" s="13">
        <f t="shared" si="6"/>
        <v>0</v>
      </c>
      <c r="AE49" s="13">
        <f t="shared" si="6"/>
        <v>0</v>
      </c>
      <c r="AF49" s="13">
        <f t="shared" si="6"/>
        <v>1.0175000000000001</v>
      </c>
      <c r="AG49" s="13">
        <f t="shared" si="6"/>
        <v>0</v>
      </c>
      <c r="AH49" s="13">
        <f t="shared" si="6"/>
        <v>0</v>
      </c>
      <c r="AI49" s="13">
        <f t="shared" si="6"/>
        <v>3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30" x14ac:dyDescent="0.25">
      <c r="A50" s="138" t="s">
        <v>21</v>
      </c>
      <c r="B50" s="10" t="s">
        <v>82</v>
      </c>
      <c r="C50" s="138" t="s">
        <v>113</v>
      </c>
      <c r="D50" s="13" t="s">
        <v>112</v>
      </c>
      <c r="E50" s="13">
        <f>SUM(E51:E59)</f>
        <v>0</v>
      </c>
      <c r="F50" s="13">
        <f t="shared" ref="F50:AI50" si="7">SUM(F51:F59)</f>
        <v>0</v>
      </c>
      <c r="G50" s="13">
        <f t="shared" si="7"/>
        <v>0</v>
      </c>
      <c r="H50" s="13">
        <f t="shared" si="7"/>
        <v>0</v>
      </c>
      <c r="I50" s="13">
        <f t="shared" si="7"/>
        <v>0</v>
      </c>
      <c r="J50" s="13">
        <f t="shared" si="7"/>
        <v>0</v>
      </c>
      <c r="K50" s="13">
        <f t="shared" si="7"/>
        <v>0</v>
      </c>
      <c r="L50" s="13">
        <f t="shared" si="7"/>
        <v>0</v>
      </c>
      <c r="M50" s="13">
        <f t="shared" si="7"/>
        <v>1.5577212500000002</v>
      </c>
      <c r="N50" s="13">
        <f t="shared" si="7"/>
        <v>0</v>
      </c>
      <c r="O50" s="13">
        <f t="shared" si="7"/>
        <v>2.1060000000000003</v>
      </c>
      <c r="P50" s="13">
        <f t="shared" si="7"/>
        <v>1.4842200000000001</v>
      </c>
      <c r="Q50" s="13">
        <f t="shared" si="7"/>
        <v>0</v>
      </c>
      <c r="R50" s="13">
        <f t="shared" si="7"/>
        <v>0</v>
      </c>
      <c r="S50" s="13">
        <f t="shared" si="7"/>
        <v>3</v>
      </c>
      <c r="T50" s="13">
        <f t="shared" si="7"/>
        <v>0</v>
      </c>
      <c r="U50" s="13">
        <f t="shared" si="7"/>
        <v>2.4241876000000002</v>
      </c>
      <c r="V50" s="13">
        <f t="shared" si="7"/>
        <v>0</v>
      </c>
      <c r="W50" s="13">
        <f t="shared" si="7"/>
        <v>0</v>
      </c>
      <c r="X50" s="13">
        <f t="shared" si="7"/>
        <v>2.3223199999999999</v>
      </c>
      <c r="Y50" s="13">
        <f t="shared" si="7"/>
        <v>0</v>
      </c>
      <c r="Z50" s="13">
        <f t="shared" si="7"/>
        <v>0</v>
      </c>
      <c r="AA50" s="13">
        <f t="shared" si="7"/>
        <v>3</v>
      </c>
      <c r="AB50" s="13" t="s">
        <v>112</v>
      </c>
      <c r="AC50" s="13">
        <f t="shared" si="7"/>
        <v>1.087669</v>
      </c>
      <c r="AD50" s="13">
        <f t="shared" si="7"/>
        <v>0</v>
      </c>
      <c r="AE50" s="13">
        <f t="shared" si="7"/>
        <v>0</v>
      </c>
      <c r="AF50" s="13">
        <f t="shared" si="7"/>
        <v>1.0175000000000001</v>
      </c>
      <c r="AG50" s="13">
        <f t="shared" si="7"/>
        <v>0</v>
      </c>
      <c r="AH50" s="13">
        <f t="shared" si="7"/>
        <v>0</v>
      </c>
      <c r="AI50" s="13">
        <f t="shared" si="7"/>
        <v>3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s="162" customFormat="1" ht="30.75" customHeight="1" x14ac:dyDescent="0.25">
      <c r="A51" s="297" t="s">
        <v>21</v>
      </c>
      <c r="B51" s="298" t="s">
        <v>545</v>
      </c>
      <c r="C51" s="299" t="s">
        <v>581</v>
      </c>
      <c r="D51" s="299" t="s">
        <v>112</v>
      </c>
      <c r="E51" s="306">
        <v>0</v>
      </c>
      <c r="F51" s="306">
        <v>0</v>
      </c>
      <c r="G51" s="306">
        <v>0</v>
      </c>
      <c r="H51" s="306">
        <v>0</v>
      </c>
      <c r="I51" s="306">
        <v>0</v>
      </c>
      <c r="J51" s="306">
        <v>0</v>
      </c>
      <c r="K51" s="306">
        <v>0</v>
      </c>
      <c r="L51" s="299" t="s">
        <v>112</v>
      </c>
      <c r="M51" s="306">
        <f>703.19/1000</f>
        <v>0.70319000000000009</v>
      </c>
      <c r="N51" s="270">
        <v>0</v>
      </c>
      <c r="O51" s="306">
        <f>0.646+0.78+0.68</f>
        <v>2.1060000000000003</v>
      </c>
      <c r="P51" s="306">
        <f>675.07/1000</f>
        <v>0.67507000000000006</v>
      </c>
      <c r="Q51" s="270">
        <v>0</v>
      </c>
      <c r="R51" s="270">
        <v>0</v>
      </c>
      <c r="S51" s="270">
        <v>0</v>
      </c>
      <c r="T51" s="270" t="s">
        <v>112</v>
      </c>
      <c r="U51" s="250">
        <v>0</v>
      </c>
      <c r="V51" s="250">
        <v>0</v>
      </c>
      <c r="W51" s="250">
        <v>0</v>
      </c>
      <c r="X51" s="250">
        <v>0</v>
      </c>
      <c r="Y51" s="250">
        <v>0</v>
      </c>
      <c r="Z51" s="250">
        <v>0</v>
      </c>
      <c r="AA51" s="250">
        <v>0</v>
      </c>
      <c r="AB51" s="270" t="s">
        <v>112</v>
      </c>
      <c r="AC51" s="250">
        <v>0</v>
      </c>
      <c r="AD51" s="250">
        <v>0</v>
      </c>
      <c r="AE51" s="250">
        <v>0</v>
      </c>
      <c r="AF51" s="250">
        <v>0</v>
      </c>
      <c r="AG51" s="250">
        <v>0</v>
      </c>
      <c r="AH51" s="250">
        <v>0</v>
      </c>
      <c r="AI51" s="250">
        <v>0</v>
      </c>
    </row>
    <row r="52" spans="1:47" s="162" customFormat="1" ht="30.75" customHeight="1" x14ac:dyDescent="0.25">
      <c r="A52" s="297" t="s">
        <v>22</v>
      </c>
      <c r="B52" s="298" t="s">
        <v>580</v>
      </c>
      <c r="C52" s="299" t="s">
        <v>582</v>
      </c>
      <c r="D52" s="299" t="s">
        <v>112</v>
      </c>
      <c r="E52" s="306">
        <v>0</v>
      </c>
      <c r="F52" s="306">
        <v>0</v>
      </c>
      <c r="G52" s="306">
        <v>0</v>
      </c>
      <c r="H52" s="306">
        <v>0</v>
      </c>
      <c r="I52" s="306">
        <v>0</v>
      </c>
      <c r="J52" s="306">
        <v>0</v>
      </c>
      <c r="K52" s="306">
        <v>0</v>
      </c>
      <c r="L52" s="299" t="s">
        <v>112</v>
      </c>
      <c r="M52" s="250">
        <v>0</v>
      </c>
      <c r="N52" s="250">
        <v>0</v>
      </c>
      <c r="O52" s="250">
        <v>0</v>
      </c>
      <c r="P52" s="250">
        <v>0</v>
      </c>
      <c r="Q52" s="250">
        <v>0</v>
      </c>
      <c r="R52" s="250">
        <v>0</v>
      </c>
      <c r="S52" s="341">
        <v>1</v>
      </c>
      <c r="T52" s="270" t="s">
        <v>112</v>
      </c>
      <c r="U52" s="341">
        <v>1.1255416</v>
      </c>
      <c r="V52" s="341">
        <v>0</v>
      </c>
      <c r="W52" s="341">
        <v>0</v>
      </c>
      <c r="X52" s="341">
        <v>1.0805199999999999</v>
      </c>
      <c r="Y52" s="341">
        <v>0</v>
      </c>
      <c r="Z52" s="341">
        <v>0</v>
      </c>
      <c r="AA52" s="250">
        <v>1</v>
      </c>
      <c r="AB52" s="270" t="s">
        <v>112</v>
      </c>
      <c r="AC52" s="341">
        <v>0</v>
      </c>
      <c r="AD52" s="341">
        <v>0</v>
      </c>
      <c r="AE52" s="341">
        <v>0</v>
      </c>
      <c r="AF52" s="341">
        <v>0</v>
      </c>
      <c r="AG52" s="341">
        <v>0</v>
      </c>
      <c r="AH52" s="341">
        <v>0</v>
      </c>
      <c r="AI52" s="341">
        <v>0</v>
      </c>
    </row>
    <row r="53" spans="1:47" s="162" customFormat="1" ht="30.75" customHeight="1" x14ac:dyDescent="0.25">
      <c r="A53" s="297" t="s">
        <v>390</v>
      </c>
      <c r="B53" s="298" t="s">
        <v>584</v>
      </c>
      <c r="C53" s="299" t="s">
        <v>585</v>
      </c>
      <c r="D53" s="299" t="s">
        <v>112</v>
      </c>
      <c r="E53" s="306">
        <v>0</v>
      </c>
      <c r="F53" s="306">
        <v>0</v>
      </c>
      <c r="G53" s="306">
        <v>0</v>
      </c>
      <c r="H53" s="306">
        <v>0</v>
      </c>
      <c r="I53" s="306">
        <v>0</v>
      </c>
      <c r="J53" s="306">
        <v>0</v>
      </c>
      <c r="K53" s="306">
        <v>0</v>
      </c>
      <c r="L53" s="299" t="s">
        <v>112</v>
      </c>
      <c r="M53" s="250">
        <v>0</v>
      </c>
      <c r="N53" s="250">
        <v>0</v>
      </c>
      <c r="O53" s="250">
        <v>0</v>
      </c>
      <c r="P53" s="250">
        <v>0</v>
      </c>
      <c r="Q53" s="250">
        <v>0</v>
      </c>
      <c r="R53" s="250">
        <v>0</v>
      </c>
      <c r="S53" s="341">
        <v>1</v>
      </c>
      <c r="T53" s="270" t="s">
        <v>112</v>
      </c>
      <c r="U53" s="341">
        <v>1.135416</v>
      </c>
      <c r="V53" s="341">
        <v>0</v>
      </c>
      <c r="W53" s="341">
        <v>0</v>
      </c>
      <c r="X53" s="341">
        <v>1.0900000000000001</v>
      </c>
      <c r="Y53" s="341">
        <v>0</v>
      </c>
      <c r="Z53" s="341">
        <v>0</v>
      </c>
      <c r="AA53" s="250">
        <v>1</v>
      </c>
      <c r="AB53" s="270" t="s">
        <v>112</v>
      </c>
      <c r="AC53" s="341">
        <v>0</v>
      </c>
      <c r="AD53" s="341">
        <v>0</v>
      </c>
      <c r="AE53" s="341">
        <v>0</v>
      </c>
      <c r="AF53" s="341">
        <v>0</v>
      </c>
      <c r="AG53" s="341">
        <v>0</v>
      </c>
      <c r="AH53" s="341">
        <v>0</v>
      </c>
      <c r="AI53" s="341">
        <v>0</v>
      </c>
    </row>
    <row r="54" spans="1:47" s="162" customFormat="1" ht="30.75" customHeight="1" x14ac:dyDescent="0.25">
      <c r="A54" s="297" t="s">
        <v>392</v>
      </c>
      <c r="B54" s="298" t="s">
        <v>589</v>
      </c>
      <c r="C54" s="299" t="s">
        <v>588</v>
      </c>
      <c r="D54" s="299" t="s">
        <v>112</v>
      </c>
      <c r="E54" s="306">
        <v>0</v>
      </c>
      <c r="F54" s="306">
        <v>0</v>
      </c>
      <c r="G54" s="306">
        <v>0</v>
      </c>
      <c r="H54" s="306">
        <v>0</v>
      </c>
      <c r="I54" s="306">
        <v>0</v>
      </c>
      <c r="J54" s="306">
        <v>0</v>
      </c>
      <c r="K54" s="306">
        <v>0</v>
      </c>
      <c r="L54" s="299" t="s">
        <v>112</v>
      </c>
      <c r="M54" s="250">
        <v>0.27</v>
      </c>
      <c r="N54" s="250">
        <v>0</v>
      </c>
      <c r="O54" s="250">
        <v>0</v>
      </c>
      <c r="P54" s="250">
        <v>0.248</v>
      </c>
      <c r="Q54" s="250">
        <v>0</v>
      </c>
      <c r="R54" s="250">
        <v>0</v>
      </c>
      <c r="S54" s="341">
        <v>0</v>
      </c>
      <c r="T54" s="270" t="s">
        <v>112</v>
      </c>
      <c r="U54" s="341">
        <v>0</v>
      </c>
      <c r="V54" s="341">
        <v>0</v>
      </c>
      <c r="W54" s="341">
        <v>0</v>
      </c>
      <c r="X54" s="341">
        <v>0</v>
      </c>
      <c r="Y54" s="341">
        <v>0</v>
      </c>
      <c r="Z54" s="341">
        <v>0</v>
      </c>
      <c r="AA54" s="250">
        <v>0</v>
      </c>
      <c r="AB54" s="270" t="s">
        <v>112</v>
      </c>
      <c r="AC54" s="341">
        <v>0</v>
      </c>
      <c r="AD54" s="341">
        <v>0</v>
      </c>
      <c r="AE54" s="341">
        <v>0</v>
      </c>
      <c r="AF54" s="341">
        <v>0</v>
      </c>
      <c r="AG54" s="341">
        <v>0</v>
      </c>
      <c r="AH54" s="341">
        <v>0</v>
      </c>
      <c r="AI54" s="341">
        <v>0</v>
      </c>
    </row>
    <row r="55" spans="1:47" s="162" customFormat="1" ht="30.75" customHeight="1" x14ac:dyDescent="0.25">
      <c r="A55" s="297" t="s">
        <v>394</v>
      </c>
      <c r="B55" s="298" t="s">
        <v>592</v>
      </c>
      <c r="C55" s="299" t="s">
        <v>593</v>
      </c>
      <c r="D55" s="299" t="s">
        <v>112</v>
      </c>
      <c r="E55" s="306">
        <v>0</v>
      </c>
      <c r="F55" s="306">
        <v>0</v>
      </c>
      <c r="G55" s="306">
        <v>0</v>
      </c>
      <c r="H55" s="306">
        <v>0</v>
      </c>
      <c r="I55" s="306">
        <v>0</v>
      </c>
      <c r="J55" s="306">
        <v>0</v>
      </c>
      <c r="K55" s="306">
        <v>0</v>
      </c>
      <c r="L55" s="299" t="s">
        <v>112</v>
      </c>
      <c r="M55" s="360">
        <v>0</v>
      </c>
      <c r="N55" s="360">
        <v>0</v>
      </c>
      <c r="O55" s="360">
        <v>0</v>
      </c>
      <c r="P55" s="360">
        <v>0</v>
      </c>
      <c r="Q55" s="360">
        <v>0</v>
      </c>
      <c r="R55" s="360">
        <v>0</v>
      </c>
      <c r="S55" s="360">
        <v>0</v>
      </c>
      <c r="T55" s="270" t="s">
        <v>112</v>
      </c>
      <c r="U55" s="341">
        <v>0</v>
      </c>
      <c r="V55" s="341">
        <v>0</v>
      </c>
      <c r="W55" s="341">
        <v>0</v>
      </c>
      <c r="X55" s="341">
        <v>0</v>
      </c>
      <c r="Y55" s="341">
        <v>0</v>
      </c>
      <c r="Z55" s="341">
        <v>0</v>
      </c>
      <c r="AA55" s="250">
        <v>0</v>
      </c>
      <c r="AB55" s="270" t="s">
        <v>112</v>
      </c>
      <c r="AC55" s="360">
        <v>0.14687500000000001</v>
      </c>
      <c r="AD55" s="341">
        <v>0</v>
      </c>
      <c r="AE55" s="341">
        <v>0</v>
      </c>
      <c r="AF55" s="360">
        <v>0.14099999999999999</v>
      </c>
      <c r="AG55" s="341">
        <v>0</v>
      </c>
      <c r="AH55" s="341">
        <v>0</v>
      </c>
      <c r="AI55" s="341">
        <v>1</v>
      </c>
    </row>
    <row r="56" spans="1:47" s="162" customFormat="1" ht="30.75" customHeight="1" x14ac:dyDescent="0.25">
      <c r="A56" s="297" t="s">
        <v>396</v>
      </c>
      <c r="B56" s="298" t="s">
        <v>594</v>
      </c>
      <c r="C56" s="299" t="s">
        <v>595</v>
      </c>
      <c r="D56" s="299" t="s">
        <v>112</v>
      </c>
      <c r="E56" s="306">
        <v>0</v>
      </c>
      <c r="F56" s="306">
        <v>0</v>
      </c>
      <c r="G56" s="306">
        <v>0</v>
      </c>
      <c r="H56" s="306">
        <v>0</v>
      </c>
      <c r="I56" s="306">
        <v>0</v>
      </c>
      <c r="J56" s="306">
        <v>0</v>
      </c>
      <c r="K56" s="306">
        <v>0</v>
      </c>
      <c r="L56" s="299" t="s">
        <v>112</v>
      </c>
      <c r="M56" s="360">
        <v>0</v>
      </c>
      <c r="N56" s="360">
        <v>0</v>
      </c>
      <c r="O56" s="360">
        <v>0</v>
      </c>
      <c r="P56" s="360">
        <v>0</v>
      </c>
      <c r="Q56" s="360">
        <v>0</v>
      </c>
      <c r="R56" s="360">
        <v>0</v>
      </c>
      <c r="S56" s="360">
        <v>0</v>
      </c>
      <c r="T56" s="270" t="s">
        <v>112</v>
      </c>
      <c r="U56" s="341">
        <v>0</v>
      </c>
      <c r="V56" s="341">
        <v>0</v>
      </c>
      <c r="W56" s="341">
        <v>0</v>
      </c>
      <c r="X56" s="341">
        <v>0</v>
      </c>
      <c r="Y56" s="341">
        <v>0</v>
      </c>
      <c r="Z56" s="341">
        <v>0</v>
      </c>
      <c r="AA56" s="250">
        <v>0</v>
      </c>
      <c r="AB56" s="270" t="s">
        <v>112</v>
      </c>
      <c r="AC56" s="360">
        <v>0.88871</v>
      </c>
      <c r="AD56" s="341">
        <v>0</v>
      </c>
      <c r="AE56" s="341">
        <v>0</v>
      </c>
      <c r="AF56" s="360">
        <v>0.82650000000000001</v>
      </c>
      <c r="AG56" s="341">
        <v>0</v>
      </c>
      <c r="AH56" s="341">
        <v>0</v>
      </c>
      <c r="AI56" s="341">
        <v>1</v>
      </c>
    </row>
    <row r="57" spans="1:47" s="162" customFormat="1" ht="30.75" customHeight="1" x14ac:dyDescent="0.25">
      <c r="A57" s="297" t="s">
        <v>397</v>
      </c>
      <c r="B57" s="298" t="s">
        <v>596</v>
      </c>
      <c r="C57" s="299" t="s">
        <v>597</v>
      </c>
      <c r="D57" s="299" t="s">
        <v>112</v>
      </c>
      <c r="E57" s="306">
        <v>0</v>
      </c>
      <c r="F57" s="306">
        <v>0</v>
      </c>
      <c r="G57" s="306">
        <v>0</v>
      </c>
      <c r="H57" s="306">
        <v>0</v>
      </c>
      <c r="I57" s="306">
        <v>0</v>
      </c>
      <c r="J57" s="306">
        <v>0</v>
      </c>
      <c r="K57" s="306">
        <v>0</v>
      </c>
      <c r="L57" s="299" t="s">
        <v>112</v>
      </c>
      <c r="M57" s="360">
        <v>0</v>
      </c>
      <c r="N57" s="360">
        <v>0</v>
      </c>
      <c r="O57" s="360">
        <v>0</v>
      </c>
      <c r="P57" s="360">
        <v>0</v>
      </c>
      <c r="Q57" s="360">
        <v>0</v>
      </c>
      <c r="R57" s="360">
        <v>0</v>
      </c>
      <c r="S57" s="360">
        <v>0</v>
      </c>
      <c r="T57" s="270" t="s">
        <v>112</v>
      </c>
      <c r="U57" s="341">
        <v>0</v>
      </c>
      <c r="V57" s="341">
        <v>0</v>
      </c>
      <c r="W57" s="341">
        <v>0</v>
      </c>
      <c r="X57" s="341">
        <v>0</v>
      </c>
      <c r="Y57" s="341">
        <v>0</v>
      </c>
      <c r="Z57" s="341">
        <v>0</v>
      </c>
      <c r="AA57" s="250">
        <v>0</v>
      </c>
      <c r="AB57" s="270" t="s">
        <v>112</v>
      </c>
      <c r="AC57" s="360">
        <v>5.2083999999999998E-2</v>
      </c>
      <c r="AD57" s="341">
        <v>0</v>
      </c>
      <c r="AE57" s="341">
        <v>0</v>
      </c>
      <c r="AF57" s="360">
        <v>0.05</v>
      </c>
      <c r="AG57" s="341">
        <v>0</v>
      </c>
      <c r="AH57" s="341">
        <v>0</v>
      </c>
      <c r="AI57" s="341">
        <v>1</v>
      </c>
    </row>
    <row r="58" spans="1:47" s="162" customFormat="1" ht="30.75" customHeight="1" x14ac:dyDescent="0.25">
      <c r="A58" s="297" t="s">
        <v>598</v>
      </c>
      <c r="B58" s="298" t="s">
        <v>599</v>
      </c>
      <c r="C58" s="299" t="s">
        <v>600</v>
      </c>
      <c r="D58" s="299" t="s">
        <v>112</v>
      </c>
      <c r="E58" s="306">
        <v>0</v>
      </c>
      <c r="F58" s="306">
        <v>0</v>
      </c>
      <c r="G58" s="306">
        <v>0</v>
      </c>
      <c r="H58" s="306">
        <v>0</v>
      </c>
      <c r="I58" s="306">
        <v>0</v>
      </c>
      <c r="J58" s="306">
        <v>0</v>
      </c>
      <c r="K58" s="306">
        <v>0</v>
      </c>
      <c r="L58" s="299" t="s">
        <v>112</v>
      </c>
      <c r="M58" s="360">
        <v>0</v>
      </c>
      <c r="N58" s="360">
        <v>0</v>
      </c>
      <c r="O58" s="360">
        <v>0</v>
      </c>
      <c r="P58" s="360">
        <v>0</v>
      </c>
      <c r="Q58" s="360">
        <v>0</v>
      </c>
      <c r="R58" s="360">
        <v>0</v>
      </c>
      <c r="S58" s="360">
        <v>0</v>
      </c>
      <c r="T58" s="270" t="s">
        <v>112</v>
      </c>
      <c r="U58" s="360">
        <f>0.16323</f>
        <v>0.16322999999999999</v>
      </c>
      <c r="V58" s="360">
        <v>0</v>
      </c>
      <c r="W58" s="360">
        <v>0</v>
      </c>
      <c r="X58" s="360">
        <v>0.15179999999999999</v>
      </c>
      <c r="Y58" s="360">
        <v>0</v>
      </c>
      <c r="Z58" s="360">
        <v>0</v>
      </c>
      <c r="AA58" s="250">
        <v>1</v>
      </c>
      <c r="AB58" s="270" t="s">
        <v>112</v>
      </c>
      <c r="AC58" s="360">
        <v>0</v>
      </c>
      <c r="AD58" s="360">
        <v>0</v>
      </c>
      <c r="AE58" s="360">
        <v>0</v>
      </c>
      <c r="AF58" s="360">
        <v>0</v>
      </c>
      <c r="AG58" s="360">
        <v>0</v>
      </c>
      <c r="AH58" s="360">
        <v>0</v>
      </c>
      <c r="AI58" s="360">
        <v>0</v>
      </c>
    </row>
    <row r="59" spans="1:47" s="162" customFormat="1" ht="30.75" customHeight="1" x14ac:dyDescent="0.25">
      <c r="A59" s="297" t="s">
        <v>601</v>
      </c>
      <c r="B59" s="298" t="s">
        <v>602</v>
      </c>
      <c r="C59" s="299" t="s">
        <v>603</v>
      </c>
      <c r="D59" s="299" t="s">
        <v>112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299" t="s">
        <v>112</v>
      </c>
      <c r="M59" s="250">
        <v>0.58453124999999995</v>
      </c>
      <c r="N59" s="250">
        <v>0</v>
      </c>
      <c r="O59" s="250">
        <v>0</v>
      </c>
      <c r="P59" s="250">
        <v>0.56115000000000004</v>
      </c>
      <c r="Q59" s="250">
        <v>0</v>
      </c>
      <c r="R59" s="250">
        <v>0</v>
      </c>
      <c r="S59" s="250">
        <v>1</v>
      </c>
      <c r="T59" s="270" t="s">
        <v>112</v>
      </c>
      <c r="U59" s="250">
        <v>0</v>
      </c>
      <c r="V59" s="250">
        <v>0</v>
      </c>
      <c r="W59" s="250">
        <v>0</v>
      </c>
      <c r="X59" s="250">
        <v>0</v>
      </c>
      <c r="Y59" s="250">
        <v>0</v>
      </c>
      <c r="Z59" s="250">
        <v>0</v>
      </c>
      <c r="AA59" s="250">
        <v>0</v>
      </c>
      <c r="AB59" s="270" t="s">
        <v>112</v>
      </c>
      <c r="AC59" s="341">
        <v>0</v>
      </c>
      <c r="AD59" s="341">
        <v>0</v>
      </c>
      <c r="AE59" s="341">
        <v>0</v>
      </c>
      <c r="AF59" s="341">
        <v>0</v>
      </c>
      <c r="AG59" s="341">
        <v>0</v>
      </c>
      <c r="AH59" s="341">
        <v>0</v>
      </c>
      <c r="AI59" s="341">
        <v>0</v>
      </c>
    </row>
    <row r="60" spans="1:47" ht="30" x14ac:dyDescent="0.25">
      <c r="A60" s="138" t="s">
        <v>22</v>
      </c>
      <c r="B60" s="10" t="s">
        <v>83</v>
      </c>
      <c r="C60" s="138" t="s">
        <v>113</v>
      </c>
      <c r="D60" s="118" t="s">
        <v>112</v>
      </c>
      <c r="E60" s="13">
        <f t="shared" ref="E60:AH60" si="8">E61</f>
        <v>0</v>
      </c>
      <c r="F60" s="13">
        <f t="shared" si="8"/>
        <v>0</v>
      </c>
      <c r="G60" s="13">
        <f t="shared" si="8"/>
        <v>0</v>
      </c>
      <c r="H60" s="13">
        <f t="shared" si="8"/>
        <v>0</v>
      </c>
      <c r="I60" s="13">
        <f t="shared" si="8"/>
        <v>0</v>
      </c>
      <c r="J60" s="13">
        <f t="shared" si="8"/>
        <v>0</v>
      </c>
      <c r="K60" s="13">
        <f t="shared" si="8"/>
        <v>0</v>
      </c>
      <c r="L60" s="13">
        <f t="shared" si="8"/>
        <v>0</v>
      </c>
      <c r="M60" s="13">
        <f t="shared" si="8"/>
        <v>0</v>
      </c>
      <c r="N60" s="13">
        <f t="shared" si="8"/>
        <v>0</v>
      </c>
      <c r="O60" s="13">
        <f t="shared" si="8"/>
        <v>0</v>
      </c>
      <c r="P60" s="13">
        <f t="shared" si="8"/>
        <v>0</v>
      </c>
      <c r="Q60" s="13">
        <f t="shared" si="8"/>
        <v>0</v>
      </c>
      <c r="R60" s="13">
        <f t="shared" si="8"/>
        <v>0</v>
      </c>
      <c r="S60" s="13">
        <f t="shared" si="8"/>
        <v>0</v>
      </c>
      <c r="T60" s="13">
        <f t="shared" si="8"/>
        <v>0</v>
      </c>
      <c r="U60" s="13">
        <f t="shared" si="8"/>
        <v>1.2096</v>
      </c>
      <c r="V60" s="13">
        <f t="shared" si="8"/>
        <v>0</v>
      </c>
      <c r="W60" s="13">
        <f t="shared" si="8"/>
        <v>0</v>
      </c>
      <c r="X60" s="13">
        <f t="shared" si="8"/>
        <v>1.26</v>
      </c>
      <c r="Y60" s="13">
        <f t="shared" si="8"/>
        <v>0</v>
      </c>
      <c r="Z60" s="13">
        <f t="shared" si="8"/>
        <v>0</v>
      </c>
      <c r="AA60" s="13">
        <f t="shared" si="8"/>
        <v>1</v>
      </c>
      <c r="AB60" s="13" t="str">
        <f t="shared" si="8"/>
        <v>нд</v>
      </c>
      <c r="AC60" s="13">
        <f t="shared" si="8"/>
        <v>0</v>
      </c>
      <c r="AD60" s="13">
        <f t="shared" si="8"/>
        <v>0</v>
      </c>
      <c r="AE60" s="13">
        <f t="shared" si="8"/>
        <v>0</v>
      </c>
      <c r="AF60" s="13">
        <f t="shared" si="8"/>
        <v>0</v>
      </c>
      <c r="AG60" s="13">
        <f t="shared" si="8"/>
        <v>0</v>
      </c>
      <c r="AH60" s="13">
        <f t="shared" si="8"/>
        <v>0</v>
      </c>
      <c r="AI60" s="13">
        <f>AI61</f>
        <v>0</v>
      </c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12" customFormat="1" x14ac:dyDescent="0.25">
      <c r="A61" s="379" t="s">
        <v>22</v>
      </c>
      <c r="B61" s="493" t="s">
        <v>577</v>
      </c>
      <c r="C61" s="313" t="s">
        <v>578</v>
      </c>
      <c r="D61" s="491" t="s">
        <v>112</v>
      </c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>
        <v>0</v>
      </c>
      <c r="P61" s="492">
        <v>0</v>
      </c>
      <c r="Q61" s="492">
        <v>0</v>
      </c>
      <c r="R61" s="492">
        <v>0</v>
      </c>
      <c r="S61" s="492">
        <v>0</v>
      </c>
      <c r="T61" s="492">
        <v>0</v>
      </c>
      <c r="U61" s="366">
        <f>630*2*0.96/1000</f>
        <v>1.2096</v>
      </c>
      <c r="V61" s="366">
        <v>0</v>
      </c>
      <c r="W61" s="366">
        <v>0</v>
      </c>
      <c r="X61" s="366">
        <f>630*2/1000</f>
        <v>1.26</v>
      </c>
      <c r="Y61" s="366">
        <v>0</v>
      </c>
      <c r="Z61" s="366">
        <v>0</v>
      </c>
      <c r="AA61" s="366">
        <v>1</v>
      </c>
      <c r="AB61" s="492" t="s">
        <v>112</v>
      </c>
      <c r="AC61" s="492">
        <v>0</v>
      </c>
      <c r="AD61" s="492">
        <v>0</v>
      </c>
      <c r="AE61" s="492">
        <v>0</v>
      </c>
      <c r="AF61" s="492">
        <v>0</v>
      </c>
      <c r="AG61" s="492">
        <v>0</v>
      </c>
      <c r="AH61" s="492">
        <v>0</v>
      </c>
      <c r="AI61" s="492">
        <v>0</v>
      </c>
    </row>
    <row r="62" spans="1:47" ht="30" x14ac:dyDescent="0.25">
      <c r="A62" s="138" t="s">
        <v>7</v>
      </c>
      <c r="B62" s="10" t="s">
        <v>84</v>
      </c>
      <c r="C62" s="138" t="s">
        <v>113</v>
      </c>
      <c r="D62" s="118" t="s">
        <v>112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32.25" customHeight="1" x14ac:dyDescent="0.25">
      <c r="A63" s="138" t="s">
        <v>27</v>
      </c>
      <c r="B63" s="10" t="s">
        <v>85</v>
      </c>
      <c r="C63" s="138" t="s">
        <v>113</v>
      </c>
      <c r="D63" s="118" t="s">
        <v>112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30" x14ac:dyDescent="0.25">
      <c r="A64" s="138" t="s">
        <v>35</v>
      </c>
      <c r="B64" s="10" t="s">
        <v>86</v>
      </c>
      <c r="C64" s="138" t="s">
        <v>113</v>
      </c>
      <c r="D64" s="118" t="s">
        <v>112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30" x14ac:dyDescent="0.25">
      <c r="A65" s="138" t="s">
        <v>8</v>
      </c>
      <c r="B65" s="10" t="s">
        <v>92</v>
      </c>
      <c r="C65" s="138" t="s">
        <v>113</v>
      </c>
      <c r="D65" s="118" t="s">
        <v>112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ht="30" x14ac:dyDescent="0.25">
      <c r="A66" s="138" t="s">
        <v>24</v>
      </c>
      <c r="B66" s="10" t="s">
        <v>93</v>
      </c>
      <c r="C66" s="138" t="s">
        <v>113</v>
      </c>
      <c r="D66" s="118" t="s">
        <v>112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ht="30" x14ac:dyDescent="0.25">
      <c r="A67" s="138" t="s">
        <v>25</v>
      </c>
      <c r="B67" s="10" t="s">
        <v>94</v>
      </c>
      <c r="C67" s="138" t="s">
        <v>113</v>
      </c>
      <c r="D67" s="118" t="s">
        <v>112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ht="30" x14ac:dyDescent="0.25">
      <c r="A68" s="138" t="s">
        <v>26</v>
      </c>
      <c r="B68" s="10" t="s">
        <v>95</v>
      </c>
      <c r="C68" s="138" t="s">
        <v>113</v>
      </c>
      <c r="D68" s="118" t="s">
        <v>112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ht="30" x14ac:dyDescent="0.25">
      <c r="A69" s="138" t="s">
        <v>87</v>
      </c>
      <c r="B69" s="10" t="s">
        <v>96</v>
      </c>
      <c r="C69" s="138" t="s">
        <v>113</v>
      </c>
      <c r="D69" s="118" t="s">
        <v>112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ht="30" x14ac:dyDescent="0.25">
      <c r="A70" s="138" t="s">
        <v>88</v>
      </c>
      <c r="B70" s="10" t="s">
        <v>97</v>
      </c>
      <c r="C70" s="138" t="s">
        <v>113</v>
      </c>
      <c r="D70" s="118" t="s">
        <v>112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ht="30" x14ac:dyDescent="0.25">
      <c r="A71" s="138" t="s">
        <v>89</v>
      </c>
      <c r="B71" s="10" t="s">
        <v>98</v>
      </c>
      <c r="C71" s="138" t="s">
        <v>113</v>
      </c>
      <c r="D71" s="118" t="s">
        <v>112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ht="30" x14ac:dyDescent="0.25">
      <c r="A72" s="138" t="s">
        <v>90</v>
      </c>
      <c r="B72" s="10" t="s">
        <v>99</v>
      </c>
      <c r="C72" s="138" t="s">
        <v>113</v>
      </c>
      <c r="D72" s="118" t="s">
        <v>112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ht="30" x14ac:dyDescent="0.25">
      <c r="A73" s="138" t="s">
        <v>91</v>
      </c>
      <c r="B73" s="10" t="s">
        <v>100</v>
      </c>
      <c r="C73" s="138" t="s">
        <v>113</v>
      </c>
      <c r="D73" s="118" t="s">
        <v>112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ht="30" x14ac:dyDescent="0.25">
      <c r="A74" s="138" t="s">
        <v>17</v>
      </c>
      <c r="B74" s="10" t="s">
        <v>102</v>
      </c>
      <c r="C74" s="138" t="s">
        <v>113</v>
      </c>
      <c r="D74" s="118" t="s">
        <v>112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38" t="s">
        <v>101</v>
      </c>
      <c r="B75" s="10" t="s">
        <v>103</v>
      </c>
      <c r="C75" s="138" t="s">
        <v>113</v>
      </c>
      <c r="D75" s="118" t="s">
        <v>112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ht="30" x14ac:dyDescent="0.25">
      <c r="A76" s="155" t="s">
        <v>118</v>
      </c>
      <c r="B76" s="10" t="s">
        <v>117</v>
      </c>
      <c r="C76" s="138" t="s">
        <v>113</v>
      </c>
      <c r="D76" s="118" t="s">
        <v>112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45" x14ac:dyDescent="0.25">
      <c r="A77" s="138" t="s">
        <v>9</v>
      </c>
      <c r="B77" s="10" t="s">
        <v>104</v>
      </c>
      <c r="C77" s="138" t="s">
        <v>113</v>
      </c>
      <c r="D77" s="118" t="s">
        <v>112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30" x14ac:dyDescent="0.25">
      <c r="A78" s="138" t="s">
        <v>10</v>
      </c>
      <c r="B78" s="10" t="s">
        <v>105</v>
      </c>
      <c r="C78" s="138" t="s">
        <v>113</v>
      </c>
      <c r="D78" s="118" t="s">
        <v>112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30" x14ac:dyDescent="0.25">
      <c r="A79" s="138" t="s">
        <v>11</v>
      </c>
      <c r="B79" s="10" t="s">
        <v>106</v>
      </c>
      <c r="C79" s="138" t="s">
        <v>113</v>
      </c>
      <c r="D79" s="118" t="s">
        <v>112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22.5" customHeight="1" x14ac:dyDescent="0.25">
      <c r="A80" s="138" t="s">
        <v>36</v>
      </c>
      <c r="B80" s="10" t="s">
        <v>107</v>
      </c>
      <c r="C80" s="138" t="s">
        <v>113</v>
      </c>
      <c r="D80" s="118" t="s">
        <v>112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38" s="171" customFormat="1" ht="51.75" customHeight="1" x14ac:dyDescent="0.25">
      <c r="A81" s="289" t="s">
        <v>29</v>
      </c>
      <c r="B81" s="182" t="s">
        <v>108</v>
      </c>
      <c r="C81" s="289" t="s">
        <v>113</v>
      </c>
      <c r="D81" s="307">
        <f>D82</f>
        <v>2</v>
      </c>
      <c r="E81" s="307">
        <v>0</v>
      </c>
      <c r="F81" s="307">
        <v>0</v>
      </c>
      <c r="G81" s="307">
        <v>0</v>
      </c>
      <c r="H81" s="307">
        <v>0</v>
      </c>
      <c r="I81" s="194">
        <f>I82+I83</f>
        <v>4.34849</v>
      </c>
      <c r="J81" s="307">
        <v>0</v>
      </c>
      <c r="K81" s="307">
        <f>K82+K83</f>
        <v>2</v>
      </c>
      <c r="L81" s="307">
        <v>0</v>
      </c>
      <c r="M81" s="307">
        <v>0</v>
      </c>
      <c r="N81" s="307">
        <v>0</v>
      </c>
      <c r="O81" s="307">
        <v>0</v>
      </c>
      <c r="P81" s="307">
        <v>0</v>
      </c>
      <c r="Q81" s="307">
        <v>0</v>
      </c>
      <c r="R81" s="307">
        <v>0</v>
      </c>
      <c r="S81" s="307">
        <v>0</v>
      </c>
      <c r="T81" s="307">
        <v>0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  <c r="AA81" s="307">
        <v>0</v>
      </c>
      <c r="AB81" s="307">
        <v>0</v>
      </c>
      <c r="AC81" s="307">
        <v>0</v>
      </c>
      <c r="AD81" s="307">
        <v>0</v>
      </c>
      <c r="AE81" s="307">
        <v>0</v>
      </c>
      <c r="AF81" s="307">
        <v>0</v>
      </c>
      <c r="AG81" s="307">
        <v>0</v>
      </c>
      <c r="AH81" s="307">
        <v>0</v>
      </c>
      <c r="AI81" s="307">
        <v>0</v>
      </c>
    </row>
    <row r="82" spans="1:38" s="171" customFormat="1" ht="51.75" customHeight="1" x14ac:dyDescent="0.25">
      <c r="A82" s="290" t="s">
        <v>557</v>
      </c>
      <c r="B82" s="291" t="s">
        <v>558</v>
      </c>
      <c r="C82" s="290" t="s">
        <v>559</v>
      </c>
      <c r="D82" s="307">
        <v>2</v>
      </c>
      <c r="E82" s="307">
        <v>0</v>
      </c>
      <c r="F82" s="307">
        <v>0</v>
      </c>
      <c r="G82" s="307">
        <v>0</v>
      </c>
      <c r="H82" s="307">
        <v>0</v>
      </c>
      <c r="I82" s="307">
        <f>4256.2/1000</f>
        <v>4.2561999999999998</v>
      </c>
      <c r="J82" s="307">
        <v>0</v>
      </c>
      <c r="K82" s="307">
        <v>1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07">
        <v>0</v>
      </c>
      <c r="T82" s="307">
        <v>0</v>
      </c>
      <c r="U82" s="307">
        <v>0</v>
      </c>
      <c r="V82" s="307">
        <v>0</v>
      </c>
      <c r="W82" s="307">
        <v>0</v>
      </c>
      <c r="X82" s="307">
        <v>0</v>
      </c>
      <c r="Y82" s="307">
        <v>0</v>
      </c>
      <c r="Z82" s="307">
        <v>0</v>
      </c>
      <c r="AA82" s="307">
        <v>0</v>
      </c>
      <c r="AB82" s="307">
        <v>0</v>
      </c>
      <c r="AC82" s="307">
        <v>0</v>
      </c>
      <c r="AD82" s="307">
        <v>0</v>
      </c>
      <c r="AE82" s="307">
        <v>0</v>
      </c>
      <c r="AF82" s="307">
        <v>0</v>
      </c>
      <c r="AG82" s="307">
        <v>0</v>
      </c>
      <c r="AH82" s="307">
        <v>0</v>
      </c>
      <c r="AI82" s="307">
        <v>0</v>
      </c>
    </row>
    <row r="83" spans="1:38" s="171" customFormat="1" ht="51.75" customHeight="1" x14ac:dyDescent="0.25">
      <c r="A83" s="290" t="s">
        <v>560</v>
      </c>
      <c r="B83" s="291" t="s">
        <v>561</v>
      </c>
      <c r="C83" s="290" t="s">
        <v>562</v>
      </c>
      <c r="D83" s="307">
        <v>2</v>
      </c>
      <c r="E83" s="307">
        <v>0</v>
      </c>
      <c r="F83" s="307">
        <v>0</v>
      </c>
      <c r="G83" s="307">
        <v>0</v>
      </c>
      <c r="H83" s="307">
        <v>0</v>
      </c>
      <c r="I83" s="307">
        <f>92.29/1000</f>
        <v>9.2290000000000011E-2</v>
      </c>
      <c r="J83" s="307">
        <v>0</v>
      </c>
      <c r="K83" s="307">
        <v>1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07">
        <v>0</v>
      </c>
      <c r="T83" s="307">
        <v>0</v>
      </c>
      <c r="U83" s="307">
        <v>0</v>
      </c>
      <c r="V83" s="307">
        <v>0</v>
      </c>
      <c r="W83" s="307">
        <v>0</v>
      </c>
      <c r="X83" s="307">
        <v>0</v>
      </c>
      <c r="Y83" s="307">
        <v>0</v>
      </c>
      <c r="Z83" s="307">
        <v>0</v>
      </c>
      <c r="AA83" s="307">
        <v>0</v>
      </c>
      <c r="AB83" s="307">
        <v>0</v>
      </c>
      <c r="AC83" s="307">
        <v>0</v>
      </c>
      <c r="AD83" s="307">
        <v>0</v>
      </c>
      <c r="AE83" s="307">
        <v>0</v>
      </c>
      <c r="AF83" s="307">
        <v>0</v>
      </c>
      <c r="AG83" s="307">
        <v>0</v>
      </c>
      <c r="AH83" s="307">
        <v>0</v>
      </c>
      <c r="AI83" s="307">
        <v>0</v>
      </c>
    </row>
    <row r="84" spans="1:38" s="223" customFormat="1" ht="47.25" customHeight="1" x14ac:dyDescent="0.25">
      <c r="A84" s="292" t="s">
        <v>37</v>
      </c>
      <c r="B84" s="236" t="s">
        <v>109</v>
      </c>
      <c r="C84" s="292" t="s">
        <v>113</v>
      </c>
      <c r="D84" s="293" t="s">
        <v>112</v>
      </c>
      <c r="E84" s="293">
        <f>E85</f>
        <v>78.17</v>
      </c>
      <c r="F84" s="293">
        <f t="shared" ref="F84:AI84" si="9">F85</f>
        <v>0</v>
      </c>
      <c r="G84" s="293">
        <f t="shared" si="9"/>
        <v>58.07</v>
      </c>
      <c r="H84" s="293">
        <f t="shared" si="9"/>
        <v>75.040000000000006</v>
      </c>
      <c r="I84" s="293">
        <f t="shared" si="9"/>
        <v>0</v>
      </c>
      <c r="J84" s="293">
        <f t="shared" si="9"/>
        <v>0</v>
      </c>
      <c r="K84" s="293">
        <f t="shared" si="9"/>
        <v>1</v>
      </c>
      <c r="L84" s="293">
        <f t="shared" si="9"/>
        <v>0</v>
      </c>
      <c r="M84" s="293">
        <f t="shared" si="9"/>
        <v>0</v>
      </c>
      <c r="N84" s="293">
        <f t="shared" si="9"/>
        <v>0</v>
      </c>
      <c r="O84" s="293">
        <f t="shared" si="9"/>
        <v>0</v>
      </c>
      <c r="P84" s="293">
        <f t="shared" si="9"/>
        <v>0</v>
      </c>
      <c r="Q84" s="293">
        <f t="shared" si="9"/>
        <v>0</v>
      </c>
      <c r="R84" s="293">
        <f t="shared" si="9"/>
        <v>0</v>
      </c>
      <c r="S84" s="293">
        <f t="shared" si="9"/>
        <v>0</v>
      </c>
      <c r="T84" s="293">
        <f t="shared" si="9"/>
        <v>0</v>
      </c>
      <c r="U84" s="293">
        <f t="shared" si="9"/>
        <v>0</v>
      </c>
      <c r="V84" s="293">
        <f t="shared" si="9"/>
        <v>0</v>
      </c>
      <c r="W84" s="293">
        <f t="shared" si="9"/>
        <v>0</v>
      </c>
      <c r="X84" s="293">
        <f t="shared" si="9"/>
        <v>0</v>
      </c>
      <c r="Y84" s="293">
        <f t="shared" si="9"/>
        <v>0</v>
      </c>
      <c r="Z84" s="293">
        <f t="shared" si="9"/>
        <v>0</v>
      </c>
      <c r="AA84" s="293">
        <f t="shared" si="9"/>
        <v>0</v>
      </c>
      <c r="AB84" s="293">
        <f t="shared" si="9"/>
        <v>0</v>
      </c>
      <c r="AC84" s="293">
        <f t="shared" si="9"/>
        <v>0</v>
      </c>
      <c r="AD84" s="293">
        <f t="shared" si="9"/>
        <v>0</v>
      </c>
      <c r="AE84" s="293">
        <f t="shared" si="9"/>
        <v>0</v>
      </c>
      <c r="AF84" s="293">
        <f t="shared" si="9"/>
        <v>0</v>
      </c>
      <c r="AG84" s="293">
        <f t="shared" si="9"/>
        <v>0</v>
      </c>
      <c r="AH84" s="293">
        <f t="shared" si="9"/>
        <v>0</v>
      </c>
      <c r="AI84" s="293">
        <f t="shared" si="9"/>
        <v>0</v>
      </c>
    </row>
    <row r="85" spans="1:38" s="223" customFormat="1" ht="45" x14ac:dyDescent="0.25">
      <c r="A85" s="288" t="s">
        <v>556</v>
      </c>
      <c r="B85" s="236" t="s">
        <v>604</v>
      </c>
      <c r="C85" s="288" t="s">
        <v>564</v>
      </c>
      <c r="D85" s="293" t="s">
        <v>112</v>
      </c>
      <c r="E85" s="295">
        <v>78.17</v>
      </c>
      <c r="F85" s="293">
        <v>0</v>
      </c>
      <c r="G85" s="295">
        <v>58.07</v>
      </c>
      <c r="H85" s="295">
        <v>75.040000000000006</v>
      </c>
      <c r="I85" s="293">
        <v>0</v>
      </c>
      <c r="J85" s="293">
        <v>0</v>
      </c>
      <c r="K85" s="293">
        <v>1</v>
      </c>
      <c r="L85" s="293">
        <v>0</v>
      </c>
      <c r="M85" s="293">
        <v>0</v>
      </c>
      <c r="N85" s="293">
        <v>0</v>
      </c>
      <c r="O85" s="293">
        <v>0</v>
      </c>
      <c r="P85" s="293">
        <v>0</v>
      </c>
      <c r="Q85" s="293">
        <v>0</v>
      </c>
      <c r="R85" s="293">
        <v>0</v>
      </c>
      <c r="S85" s="293">
        <v>0</v>
      </c>
      <c r="T85" s="293">
        <v>0</v>
      </c>
      <c r="U85" s="293">
        <v>0</v>
      </c>
      <c r="V85" s="293">
        <v>0</v>
      </c>
      <c r="W85" s="293">
        <v>0</v>
      </c>
      <c r="X85" s="293">
        <v>0</v>
      </c>
      <c r="Y85" s="293">
        <v>0</v>
      </c>
      <c r="Z85" s="293">
        <v>0</v>
      </c>
      <c r="AA85" s="293">
        <v>0</v>
      </c>
      <c r="AB85" s="293">
        <v>0</v>
      </c>
      <c r="AC85" s="293">
        <v>0</v>
      </c>
      <c r="AD85" s="293">
        <v>0</v>
      </c>
      <c r="AE85" s="293">
        <v>0</v>
      </c>
      <c r="AF85" s="293">
        <v>0</v>
      </c>
      <c r="AG85" s="293">
        <v>0</v>
      </c>
      <c r="AH85" s="293">
        <v>0</v>
      </c>
      <c r="AI85" s="293">
        <v>0</v>
      </c>
      <c r="AJ85" s="294"/>
      <c r="AK85" s="294"/>
      <c r="AL85" s="294"/>
    </row>
    <row r="88" spans="1:38" x14ac:dyDescent="0.25">
      <c r="A88" s="469" t="s">
        <v>343</v>
      </c>
      <c r="B88" s="469"/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</row>
    <row r="89" spans="1:38" x14ac:dyDescent="0.25">
      <c r="A89" s="469" t="s">
        <v>344</v>
      </c>
      <c r="B89" s="469"/>
      <c r="C89" s="469"/>
      <c r="D89" s="469"/>
      <c r="E89" s="469"/>
      <c r="F89" s="469"/>
      <c r="G89" s="469"/>
      <c r="H89" s="469"/>
      <c r="I89" s="469"/>
      <c r="J89" s="469"/>
      <c r="K89" s="469"/>
      <c r="L89" s="469"/>
      <c r="M89" s="469"/>
      <c r="N89" s="469"/>
      <c r="O89" s="469"/>
      <c r="P89" s="469"/>
      <c r="Q89" s="469"/>
      <c r="R89" s="469"/>
      <c r="S89" s="469"/>
    </row>
    <row r="90" spans="1:38" x14ac:dyDescent="0.25">
      <c r="A90" s="388" t="s">
        <v>345</v>
      </c>
      <c r="B90" s="388"/>
      <c r="C90" s="388"/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</row>
    <row r="91" spans="1:38" x14ac:dyDescent="0.25">
      <c r="A91" s="388" t="s">
        <v>340</v>
      </c>
      <c r="B91" s="388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</row>
    <row r="92" spans="1:38" x14ac:dyDescent="0.25">
      <c r="A92" s="388" t="s">
        <v>341</v>
      </c>
      <c r="B92" s="388"/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</row>
    <row r="93" spans="1:38" x14ac:dyDescent="0.25">
      <c r="A93" s="388" t="s">
        <v>342</v>
      </c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</row>
    <row r="94" spans="1:38" x14ac:dyDescent="0.25">
      <c r="A94" s="385" t="s">
        <v>346</v>
      </c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</row>
  </sheetData>
  <mergeCells count="25">
    <mergeCell ref="A91:S91"/>
    <mergeCell ref="A92:S92"/>
    <mergeCell ref="A93:S93"/>
    <mergeCell ref="A94:S94"/>
    <mergeCell ref="T12:AA12"/>
    <mergeCell ref="A88:S88"/>
    <mergeCell ref="A89:S89"/>
    <mergeCell ref="A90:S90"/>
    <mergeCell ref="D12:K12"/>
    <mergeCell ref="L12:S12"/>
    <mergeCell ref="D13:K13"/>
    <mergeCell ref="L13:S13"/>
    <mergeCell ref="A10:AI10"/>
    <mergeCell ref="A11:A14"/>
    <mergeCell ref="B11:B14"/>
    <mergeCell ref="C11:C14"/>
    <mergeCell ref="AB12:AI12"/>
    <mergeCell ref="D11:AI11"/>
    <mergeCell ref="T13:AA13"/>
    <mergeCell ref="AB13:AI13"/>
    <mergeCell ref="B9:S9"/>
    <mergeCell ref="A4:S4"/>
    <mergeCell ref="A5:S5"/>
    <mergeCell ref="A7:S7"/>
    <mergeCell ref="A8:S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5"/>
  <sheetViews>
    <sheetView topLeftCell="A10" workbookViewId="0">
      <pane xSplit="3" ySplit="13" topLeftCell="D23" activePane="bottomRight" state="frozen"/>
      <selection activeCell="A10" sqref="A10"/>
      <selection pane="topRight" activeCell="D10" sqref="D10"/>
      <selection pane="bottomLeft" activeCell="A23" sqref="A23"/>
      <selection pane="bottomRight" activeCell="E17" sqref="E17"/>
    </sheetView>
  </sheetViews>
  <sheetFormatPr defaultColWidth="9.140625" defaultRowHeight="15.75" x14ac:dyDescent="0.25"/>
  <cols>
    <col min="1" max="1" width="13" style="123" customWidth="1"/>
    <col min="2" max="2" width="60.28515625" style="123" customWidth="1"/>
    <col min="3" max="3" width="12.140625" style="141" customWidth="1"/>
    <col min="4" max="4" width="15.85546875" style="1" customWidth="1"/>
    <col min="5" max="39" width="11.5703125" style="1" customWidth="1"/>
    <col min="40" max="48" width="11.5703125" style="266" customWidth="1"/>
    <col min="49" max="57" width="11.5703125" style="1" customWidth="1"/>
    <col min="58" max="16384" width="9.140625" style="1"/>
  </cols>
  <sheetData>
    <row r="1" spans="1:57" ht="22.5" x14ac:dyDescent="0.25">
      <c r="A1" s="63"/>
      <c r="B1" s="66"/>
      <c r="C1" s="66"/>
      <c r="D1" s="88"/>
      <c r="E1" s="88"/>
      <c r="F1" s="88"/>
      <c r="G1" s="88"/>
      <c r="H1" s="88"/>
      <c r="I1" s="88"/>
      <c r="J1" s="88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BE1" s="4" t="s">
        <v>356</v>
      </c>
    </row>
    <row r="2" spans="1:57" ht="22.5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BE2" s="3" t="s">
        <v>120</v>
      </c>
    </row>
    <row r="3" spans="1:57" x14ac:dyDescent="0.25">
      <c r="A3" s="141"/>
      <c r="B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57" x14ac:dyDescent="0.25">
      <c r="A4" s="453" t="s">
        <v>335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</row>
    <row r="5" spans="1:57" x14ac:dyDescent="0.25">
      <c r="A5" s="454" t="s">
        <v>354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</row>
    <row r="6" spans="1:57" x14ac:dyDescent="0.25">
      <c r="A6" s="63"/>
      <c r="B6" s="152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spans="1:57" x14ac:dyDescent="0.25">
      <c r="A7" s="455" t="s">
        <v>546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</row>
    <row r="8" spans="1:57" x14ac:dyDescent="0.25">
      <c r="A8" s="404" t="s">
        <v>123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</row>
    <row r="9" spans="1:57" s="123" customFormat="1" ht="15" customHeight="1" x14ac:dyDescent="0.25">
      <c r="M9" s="94"/>
      <c r="N9" s="94"/>
      <c r="O9" s="94"/>
      <c r="P9" s="94"/>
      <c r="Q9" s="94"/>
      <c r="R9" s="94"/>
      <c r="S9" s="94"/>
    </row>
    <row r="10" spans="1:57" ht="26.25" customHeight="1" x14ac:dyDescent="0.25">
      <c r="A10" s="444" t="s">
        <v>38</v>
      </c>
      <c r="B10" s="444" t="s">
        <v>39</v>
      </c>
      <c r="C10" s="444" t="s">
        <v>160</v>
      </c>
      <c r="D10" s="470" t="s">
        <v>347</v>
      </c>
      <c r="E10" s="471"/>
      <c r="F10" s="471"/>
      <c r="G10" s="471"/>
      <c r="H10" s="471"/>
      <c r="I10" s="471"/>
      <c r="J10" s="471"/>
      <c r="K10" s="471"/>
      <c r="L10" s="472"/>
      <c r="M10" s="477" t="s">
        <v>348</v>
      </c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9"/>
      <c r="AO10" s="479"/>
      <c r="AP10" s="479"/>
      <c r="AQ10" s="479"/>
      <c r="AR10" s="479"/>
      <c r="AS10" s="479"/>
      <c r="AT10" s="479"/>
      <c r="AU10" s="479"/>
      <c r="AV10" s="479"/>
      <c r="AW10" s="478"/>
      <c r="AX10" s="478"/>
      <c r="AY10" s="478"/>
      <c r="AZ10" s="478"/>
      <c r="BA10" s="478"/>
      <c r="BB10" s="478"/>
      <c r="BC10" s="478"/>
      <c r="BD10" s="478"/>
      <c r="BE10" s="480"/>
    </row>
    <row r="11" spans="1:57" ht="22.5" customHeight="1" x14ac:dyDescent="0.25">
      <c r="A11" s="445"/>
      <c r="B11" s="445"/>
      <c r="C11" s="445"/>
      <c r="D11" s="383"/>
      <c r="E11" s="384"/>
      <c r="F11" s="384"/>
      <c r="G11" s="384"/>
      <c r="H11" s="384"/>
      <c r="I11" s="384"/>
      <c r="J11" s="384"/>
      <c r="K11" s="384"/>
      <c r="L11" s="473"/>
      <c r="M11" s="447" t="s">
        <v>349</v>
      </c>
      <c r="N11" s="448"/>
      <c r="O11" s="448"/>
      <c r="P11" s="448"/>
      <c r="Q11" s="448"/>
      <c r="R11" s="448"/>
      <c r="S11" s="448"/>
      <c r="T11" s="448"/>
      <c r="U11" s="449"/>
      <c r="V11" s="447" t="s">
        <v>551</v>
      </c>
      <c r="W11" s="448"/>
      <c r="X11" s="448"/>
      <c r="Y11" s="448"/>
      <c r="Z11" s="448"/>
      <c r="AA11" s="448"/>
      <c r="AB11" s="448"/>
      <c r="AC11" s="448"/>
      <c r="AD11" s="449"/>
      <c r="AE11" s="447" t="s">
        <v>552</v>
      </c>
      <c r="AF11" s="448"/>
      <c r="AG11" s="448"/>
      <c r="AH11" s="448"/>
      <c r="AI11" s="448"/>
      <c r="AJ11" s="448"/>
      <c r="AK11" s="448"/>
      <c r="AL11" s="448"/>
      <c r="AM11" s="449"/>
      <c r="AN11" s="481" t="s">
        <v>570</v>
      </c>
      <c r="AO11" s="482"/>
      <c r="AP11" s="482"/>
      <c r="AQ11" s="482"/>
      <c r="AR11" s="482"/>
      <c r="AS11" s="482"/>
      <c r="AT11" s="482"/>
      <c r="AU11" s="482"/>
      <c r="AV11" s="483"/>
      <c r="AW11" s="474" t="s">
        <v>299</v>
      </c>
      <c r="AX11" s="475"/>
      <c r="AY11" s="475"/>
      <c r="AZ11" s="475"/>
      <c r="BA11" s="475"/>
      <c r="BB11" s="475"/>
      <c r="BC11" s="475"/>
      <c r="BD11" s="475"/>
      <c r="BE11" s="476"/>
    </row>
    <row r="12" spans="1:57" ht="38.25" customHeight="1" x14ac:dyDescent="0.25">
      <c r="A12" s="445"/>
      <c r="B12" s="445"/>
      <c r="C12" s="445"/>
      <c r="D12" s="450" t="s">
        <v>124</v>
      </c>
      <c r="E12" s="451"/>
      <c r="F12" s="451"/>
      <c r="G12" s="451"/>
      <c r="H12" s="451"/>
      <c r="I12" s="451"/>
      <c r="J12" s="451"/>
      <c r="K12" s="451"/>
      <c r="L12" s="452"/>
      <c r="M12" s="450" t="s">
        <v>152</v>
      </c>
      <c r="N12" s="451"/>
      <c r="O12" s="451"/>
      <c r="P12" s="451"/>
      <c r="Q12" s="451"/>
      <c r="R12" s="451"/>
      <c r="S12" s="451"/>
      <c r="T12" s="451"/>
      <c r="U12" s="452"/>
      <c r="V12" s="450" t="s">
        <v>144</v>
      </c>
      <c r="W12" s="451"/>
      <c r="X12" s="451"/>
      <c r="Y12" s="451"/>
      <c r="Z12" s="451"/>
      <c r="AA12" s="451"/>
      <c r="AB12" s="451"/>
      <c r="AC12" s="451"/>
      <c r="AD12" s="452"/>
      <c r="AE12" s="450" t="s">
        <v>144</v>
      </c>
      <c r="AF12" s="451"/>
      <c r="AG12" s="451"/>
      <c r="AH12" s="451"/>
      <c r="AI12" s="451"/>
      <c r="AJ12" s="451"/>
      <c r="AK12" s="451"/>
      <c r="AL12" s="451"/>
      <c r="AM12" s="452"/>
      <c r="AN12" s="450" t="s">
        <v>144</v>
      </c>
      <c r="AO12" s="451"/>
      <c r="AP12" s="451"/>
      <c r="AQ12" s="451"/>
      <c r="AR12" s="451"/>
      <c r="AS12" s="451"/>
      <c r="AT12" s="451"/>
      <c r="AU12" s="451"/>
      <c r="AV12" s="452"/>
      <c r="AW12" s="450" t="s">
        <v>124</v>
      </c>
      <c r="AX12" s="451"/>
      <c r="AY12" s="451"/>
      <c r="AZ12" s="451"/>
      <c r="BA12" s="451"/>
      <c r="BB12" s="451"/>
      <c r="BC12" s="451"/>
      <c r="BD12" s="451"/>
      <c r="BE12" s="452"/>
    </row>
    <row r="13" spans="1:57" ht="59.25" customHeight="1" x14ac:dyDescent="0.25">
      <c r="A13" s="446"/>
      <c r="B13" s="446"/>
      <c r="C13" s="446"/>
      <c r="D13" s="7" t="s">
        <v>281</v>
      </c>
      <c r="E13" s="7" t="s">
        <v>282</v>
      </c>
      <c r="F13" s="7" t="s">
        <v>350</v>
      </c>
      <c r="G13" s="7" t="s">
        <v>351</v>
      </c>
      <c r="H13" s="7" t="s">
        <v>352</v>
      </c>
      <c r="I13" s="7" t="s">
        <v>284</v>
      </c>
      <c r="J13" s="45" t="s">
        <v>285</v>
      </c>
      <c r="K13" s="45" t="s">
        <v>286</v>
      </c>
      <c r="L13" s="45" t="s">
        <v>287</v>
      </c>
      <c r="M13" s="7" t="s">
        <v>281</v>
      </c>
      <c r="N13" s="7" t="s">
        <v>282</v>
      </c>
      <c r="O13" s="7" t="s">
        <v>350</v>
      </c>
      <c r="P13" s="7" t="s">
        <v>351</v>
      </c>
      <c r="Q13" s="7" t="s">
        <v>352</v>
      </c>
      <c r="R13" s="7" t="s">
        <v>284</v>
      </c>
      <c r="S13" s="45" t="s">
        <v>285</v>
      </c>
      <c r="T13" s="45" t="s">
        <v>286</v>
      </c>
      <c r="U13" s="45" t="s">
        <v>287</v>
      </c>
      <c r="V13" s="7" t="s">
        <v>281</v>
      </c>
      <c r="W13" s="7" t="s">
        <v>282</v>
      </c>
      <c r="X13" s="7" t="s">
        <v>350</v>
      </c>
      <c r="Y13" s="7" t="s">
        <v>351</v>
      </c>
      <c r="Z13" s="7" t="s">
        <v>352</v>
      </c>
      <c r="AA13" s="7" t="s">
        <v>284</v>
      </c>
      <c r="AB13" s="45" t="s">
        <v>285</v>
      </c>
      <c r="AC13" s="45" t="s">
        <v>286</v>
      </c>
      <c r="AD13" s="45" t="s">
        <v>287</v>
      </c>
      <c r="AE13" s="7" t="s">
        <v>281</v>
      </c>
      <c r="AF13" s="7" t="s">
        <v>282</v>
      </c>
      <c r="AG13" s="7" t="s">
        <v>350</v>
      </c>
      <c r="AH13" s="7" t="s">
        <v>351</v>
      </c>
      <c r="AI13" s="7" t="s">
        <v>352</v>
      </c>
      <c r="AJ13" s="7" t="s">
        <v>284</v>
      </c>
      <c r="AK13" s="45" t="s">
        <v>285</v>
      </c>
      <c r="AL13" s="45" t="s">
        <v>286</v>
      </c>
      <c r="AM13" s="45" t="s">
        <v>287</v>
      </c>
      <c r="AN13" s="267" t="s">
        <v>281</v>
      </c>
      <c r="AO13" s="267" t="s">
        <v>282</v>
      </c>
      <c r="AP13" s="267" t="s">
        <v>350</v>
      </c>
      <c r="AQ13" s="267" t="s">
        <v>351</v>
      </c>
      <c r="AR13" s="267" t="s">
        <v>352</v>
      </c>
      <c r="AS13" s="267" t="s">
        <v>284</v>
      </c>
      <c r="AT13" s="45" t="s">
        <v>285</v>
      </c>
      <c r="AU13" s="45" t="s">
        <v>286</v>
      </c>
      <c r="AV13" s="45" t="s">
        <v>287</v>
      </c>
      <c r="AW13" s="7" t="s">
        <v>281</v>
      </c>
      <c r="AX13" s="7" t="s">
        <v>282</v>
      </c>
      <c r="AY13" s="7" t="s">
        <v>350</v>
      </c>
      <c r="AZ13" s="7" t="s">
        <v>351</v>
      </c>
      <c r="BA13" s="7" t="s">
        <v>352</v>
      </c>
      <c r="BB13" s="7" t="s">
        <v>284</v>
      </c>
      <c r="BC13" s="45" t="s">
        <v>285</v>
      </c>
      <c r="BD13" s="45" t="s">
        <v>286</v>
      </c>
      <c r="BE13" s="45" t="s">
        <v>287</v>
      </c>
    </row>
    <row r="14" spans="1:57" x14ac:dyDescent="0.25">
      <c r="A14" s="62">
        <v>1</v>
      </c>
      <c r="B14" s="62">
        <v>2</v>
      </c>
      <c r="C14" s="62">
        <v>3</v>
      </c>
      <c r="D14" s="46" t="s">
        <v>234</v>
      </c>
      <c r="E14" s="46" t="s">
        <v>235</v>
      </c>
      <c r="F14" s="46" t="s">
        <v>233</v>
      </c>
      <c r="G14" s="46" t="s">
        <v>236</v>
      </c>
      <c r="H14" s="46" t="s">
        <v>237</v>
      </c>
      <c r="I14" s="46" t="s">
        <v>238</v>
      </c>
      <c r="J14" s="46" t="s">
        <v>239</v>
      </c>
      <c r="K14" s="46" t="s">
        <v>241</v>
      </c>
      <c r="L14" s="46" t="s">
        <v>242</v>
      </c>
      <c r="M14" s="46" t="s">
        <v>207</v>
      </c>
      <c r="N14" s="46" t="s">
        <v>208</v>
      </c>
      <c r="O14" s="46" t="s">
        <v>209</v>
      </c>
      <c r="P14" s="46" t="s">
        <v>210</v>
      </c>
      <c r="Q14" s="46" t="s">
        <v>211</v>
      </c>
      <c r="R14" s="46" t="s">
        <v>212</v>
      </c>
      <c r="S14" s="46" t="s">
        <v>213</v>
      </c>
      <c r="T14" s="46" t="s">
        <v>214</v>
      </c>
      <c r="U14" s="46" t="s">
        <v>215</v>
      </c>
      <c r="V14" s="46" t="s">
        <v>226</v>
      </c>
      <c r="W14" s="46" t="s">
        <v>227</v>
      </c>
      <c r="X14" s="46" t="s">
        <v>228</v>
      </c>
      <c r="Y14" s="46" t="s">
        <v>520</v>
      </c>
      <c r="Z14" s="46" t="s">
        <v>521</v>
      </c>
      <c r="AA14" s="46" t="s">
        <v>522</v>
      </c>
      <c r="AB14" s="46" t="s">
        <v>523</v>
      </c>
      <c r="AC14" s="46" t="s">
        <v>524</v>
      </c>
      <c r="AD14" s="46" t="s">
        <v>525</v>
      </c>
      <c r="AE14" s="46" t="s">
        <v>229</v>
      </c>
      <c r="AF14" s="46" t="s">
        <v>230</v>
      </c>
      <c r="AG14" s="46" t="s">
        <v>526</v>
      </c>
      <c r="AH14" s="46" t="s">
        <v>527</v>
      </c>
      <c r="AI14" s="46" t="s">
        <v>528</v>
      </c>
      <c r="AJ14" s="46" t="s">
        <v>529</v>
      </c>
      <c r="AK14" s="46" t="s">
        <v>530</v>
      </c>
      <c r="AL14" s="46" t="s">
        <v>531</v>
      </c>
      <c r="AM14" s="46" t="s">
        <v>532</v>
      </c>
      <c r="AN14" s="300"/>
      <c r="AO14" s="300"/>
      <c r="AP14" s="300"/>
      <c r="AQ14" s="300"/>
      <c r="AR14" s="300"/>
      <c r="AS14" s="300"/>
      <c r="AT14" s="300"/>
      <c r="AU14" s="300"/>
      <c r="AV14" s="300"/>
      <c r="AW14" s="46" t="s">
        <v>231</v>
      </c>
      <c r="AX14" s="46" t="s">
        <v>533</v>
      </c>
      <c r="AY14" s="46" t="s">
        <v>534</v>
      </c>
      <c r="AZ14" s="46" t="s">
        <v>535</v>
      </c>
      <c r="BA14" s="46" t="s">
        <v>536</v>
      </c>
      <c r="BB14" s="46" t="s">
        <v>537</v>
      </c>
      <c r="BC14" s="46" t="s">
        <v>538</v>
      </c>
      <c r="BD14" s="46" t="s">
        <v>539</v>
      </c>
      <c r="BE14" s="46" t="s">
        <v>540</v>
      </c>
    </row>
    <row r="15" spans="1:57" s="121" customFormat="1" ht="30" customHeight="1" x14ac:dyDescent="0.25">
      <c r="A15" s="9" t="s">
        <v>18</v>
      </c>
      <c r="B15" s="9" t="s">
        <v>51</v>
      </c>
      <c r="C15" s="15" t="s">
        <v>113</v>
      </c>
      <c r="D15" s="12">
        <f t="shared" ref="D15:BD15" si="0">SUM(D16:D21)</f>
        <v>84.449177849999998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60.176000000000002</v>
      </c>
      <c r="I15" s="12">
        <f t="shared" si="0"/>
        <v>81.124040000000008</v>
      </c>
      <c r="J15" s="12">
        <f t="shared" si="0"/>
        <v>4.34849</v>
      </c>
      <c r="K15" s="12">
        <f t="shared" si="0"/>
        <v>0</v>
      </c>
      <c r="L15" s="12">
        <f t="shared" si="0"/>
        <v>13</v>
      </c>
      <c r="M15" s="12">
        <f t="shared" si="0"/>
        <v>78.17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58.07</v>
      </c>
      <c r="R15" s="12">
        <f t="shared" si="0"/>
        <v>75.040000000000006</v>
      </c>
      <c r="S15" s="12">
        <f t="shared" si="0"/>
        <v>4.34849</v>
      </c>
      <c r="T15" s="12">
        <f t="shared" si="0"/>
        <v>0</v>
      </c>
      <c r="U15" s="12">
        <f t="shared" si="0"/>
        <v>3</v>
      </c>
      <c r="V15" s="12">
        <f t="shared" si="0"/>
        <v>1.5577212500000002</v>
      </c>
      <c r="W15" s="12">
        <f t="shared" si="0"/>
        <v>0</v>
      </c>
      <c r="X15" s="12">
        <f t="shared" si="0"/>
        <v>0</v>
      </c>
      <c r="Y15" s="12">
        <f t="shared" si="0"/>
        <v>0</v>
      </c>
      <c r="Z15" s="12">
        <f t="shared" si="0"/>
        <v>2.1060000000000003</v>
      </c>
      <c r="AA15" s="12">
        <f t="shared" si="0"/>
        <v>1.4842200000000001</v>
      </c>
      <c r="AB15" s="12">
        <f t="shared" si="0"/>
        <v>0</v>
      </c>
      <c r="AC15" s="12">
        <f t="shared" si="0"/>
        <v>0</v>
      </c>
      <c r="AD15" s="12">
        <f t="shared" si="0"/>
        <v>3</v>
      </c>
      <c r="AE15" s="12">
        <f t="shared" si="0"/>
        <v>3.6337876000000002</v>
      </c>
      <c r="AF15" s="12">
        <f t="shared" si="0"/>
        <v>0</v>
      </c>
      <c r="AG15" s="12">
        <f t="shared" si="0"/>
        <v>0</v>
      </c>
      <c r="AH15" s="12">
        <f t="shared" si="0"/>
        <v>0</v>
      </c>
      <c r="AI15" s="12">
        <f t="shared" si="0"/>
        <v>0</v>
      </c>
      <c r="AJ15" s="12">
        <f t="shared" si="0"/>
        <v>3.5823200000000002</v>
      </c>
      <c r="AK15" s="12">
        <f t="shared" si="0"/>
        <v>0</v>
      </c>
      <c r="AL15" s="12">
        <f t="shared" si="0"/>
        <v>0</v>
      </c>
      <c r="AM15" s="12">
        <f t="shared" si="0"/>
        <v>4</v>
      </c>
      <c r="AN15" s="12">
        <f t="shared" si="0"/>
        <v>1.087669</v>
      </c>
      <c r="AO15" s="12">
        <f t="shared" si="0"/>
        <v>0</v>
      </c>
      <c r="AP15" s="12">
        <f t="shared" si="0"/>
        <v>0</v>
      </c>
      <c r="AQ15" s="12">
        <f t="shared" si="0"/>
        <v>0</v>
      </c>
      <c r="AR15" s="12">
        <f t="shared" si="0"/>
        <v>0</v>
      </c>
      <c r="AS15" s="12">
        <f t="shared" si="0"/>
        <v>1.0175000000000001</v>
      </c>
      <c r="AT15" s="12">
        <f t="shared" si="0"/>
        <v>0</v>
      </c>
      <c r="AU15" s="12">
        <f t="shared" si="0"/>
        <v>0</v>
      </c>
      <c r="AV15" s="12">
        <f t="shared" si="0"/>
        <v>3</v>
      </c>
      <c r="AW15" s="12">
        <f t="shared" si="0"/>
        <v>6.2791778499999999</v>
      </c>
      <c r="AX15" s="12">
        <f t="shared" si="0"/>
        <v>0</v>
      </c>
      <c r="AY15" s="12">
        <f t="shared" si="0"/>
        <v>0</v>
      </c>
      <c r="AZ15" s="12">
        <f t="shared" si="0"/>
        <v>0</v>
      </c>
      <c r="BA15" s="12">
        <f t="shared" si="0"/>
        <v>2.1060000000000003</v>
      </c>
      <c r="BB15" s="12">
        <f t="shared" si="0"/>
        <v>6.0840399999999999</v>
      </c>
      <c r="BC15" s="12">
        <f t="shared" si="0"/>
        <v>4.34849</v>
      </c>
      <c r="BD15" s="12">
        <f t="shared" si="0"/>
        <v>0</v>
      </c>
      <c r="BE15" s="12">
        <f>SUM(BE16:BE21)</f>
        <v>12</v>
      </c>
    </row>
    <row r="16" spans="1:57" s="121" customFormat="1" ht="40.5" customHeight="1" x14ac:dyDescent="0.25">
      <c r="A16" s="9" t="s">
        <v>52</v>
      </c>
      <c r="B16" s="9" t="s">
        <v>53</v>
      </c>
      <c r="C16" s="15" t="s">
        <v>113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</row>
    <row r="17" spans="1:57" s="121" customFormat="1" ht="31.5" x14ac:dyDescent="0.25">
      <c r="A17" s="9" t="s">
        <v>54</v>
      </c>
      <c r="B17" s="9" t="s">
        <v>55</v>
      </c>
      <c r="C17" s="15" t="s">
        <v>113</v>
      </c>
      <c r="D17" s="12">
        <f>D48</f>
        <v>6.2791778499999999</v>
      </c>
      <c r="E17" s="12">
        <f t="shared" ref="E17:BE17" si="1">E48</f>
        <v>0</v>
      </c>
      <c r="F17" s="12">
        <f t="shared" si="1"/>
        <v>0</v>
      </c>
      <c r="G17" s="12">
        <f t="shared" si="1"/>
        <v>0</v>
      </c>
      <c r="H17" s="12">
        <f t="shared" si="1"/>
        <v>2.1060000000000003</v>
      </c>
      <c r="I17" s="12">
        <f t="shared" si="1"/>
        <v>6.0840399999999999</v>
      </c>
      <c r="J17" s="12">
        <f t="shared" si="1"/>
        <v>0</v>
      </c>
      <c r="K17" s="12">
        <f t="shared" si="1"/>
        <v>0</v>
      </c>
      <c r="L17" s="12">
        <f t="shared" si="1"/>
        <v>10</v>
      </c>
      <c r="M17" s="12">
        <f t="shared" si="1"/>
        <v>0</v>
      </c>
      <c r="N17" s="12">
        <f t="shared" si="1"/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si="1"/>
        <v>0</v>
      </c>
      <c r="U17" s="12">
        <f t="shared" si="1"/>
        <v>0</v>
      </c>
      <c r="V17" s="12">
        <f t="shared" si="1"/>
        <v>1.5577212500000002</v>
      </c>
      <c r="W17" s="12">
        <f t="shared" si="1"/>
        <v>0</v>
      </c>
      <c r="X17" s="12">
        <f t="shared" si="1"/>
        <v>0</v>
      </c>
      <c r="Y17" s="12">
        <f t="shared" si="1"/>
        <v>0</v>
      </c>
      <c r="Z17" s="12">
        <f t="shared" si="1"/>
        <v>2.1060000000000003</v>
      </c>
      <c r="AA17" s="12">
        <f t="shared" si="1"/>
        <v>1.4842200000000001</v>
      </c>
      <c r="AB17" s="12">
        <f t="shared" si="1"/>
        <v>0</v>
      </c>
      <c r="AC17" s="12">
        <f t="shared" si="1"/>
        <v>0</v>
      </c>
      <c r="AD17" s="12">
        <f t="shared" si="1"/>
        <v>3</v>
      </c>
      <c r="AE17" s="12">
        <f t="shared" si="1"/>
        <v>3.6337876000000002</v>
      </c>
      <c r="AF17" s="12">
        <f t="shared" si="1"/>
        <v>0</v>
      </c>
      <c r="AG17" s="12">
        <f t="shared" si="1"/>
        <v>0</v>
      </c>
      <c r="AH17" s="12">
        <f t="shared" si="1"/>
        <v>0</v>
      </c>
      <c r="AI17" s="12">
        <f t="shared" si="1"/>
        <v>0</v>
      </c>
      <c r="AJ17" s="12">
        <f t="shared" si="1"/>
        <v>3.5823200000000002</v>
      </c>
      <c r="AK17" s="12">
        <f t="shared" si="1"/>
        <v>0</v>
      </c>
      <c r="AL17" s="12">
        <f t="shared" si="1"/>
        <v>0</v>
      </c>
      <c r="AM17" s="12">
        <f t="shared" si="1"/>
        <v>4</v>
      </c>
      <c r="AN17" s="12">
        <f t="shared" si="1"/>
        <v>1.087669</v>
      </c>
      <c r="AO17" s="12">
        <f t="shared" si="1"/>
        <v>0</v>
      </c>
      <c r="AP17" s="12">
        <f t="shared" si="1"/>
        <v>0</v>
      </c>
      <c r="AQ17" s="12">
        <f t="shared" si="1"/>
        <v>0</v>
      </c>
      <c r="AR17" s="12">
        <f t="shared" si="1"/>
        <v>0</v>
      </c>
      <c r="AS17" s="12">
        <f t="shared" si="1"/>
        <v>1.0175000000000001</v>
      </c>
      <c r="AT17" s="12">
        <f t="shared" si="1"/>
        <v>0</v>
      </c>
      <c r="AU17" s="12">
        <f t="shared" si="1"/>
        <v>0</v>
      </c>
      <c r="AV17" s="12">
        <f t="shared" si="1"/>
        <v>3</v>
      </c>
      <c r="AW17" s="12">
        <f t="shared" si="1"/>
        <v>6.2791778499999999</v>
      </c>
      <c r="AX17" s="12">
        <f t="shared" si="1"/>
        <v>0</v>
      </c>
      <c r="AY17" s="12">
        <f t="shared" si="1"/>
        <v>0</v>
      </c>
      <c r="AZ17" s="12">
        <f t="shared" si="1"/>
        <v>0</v>
      </c>
      <c r="BA17" s="12">
        <f t="shared" si="1"/>
        <v>2.1060000000000003</v>
      </c>
      <c r="BB17" s="12">
        <f t="shared" si="1"/>
        <v>6.0840399999999999</v>
      </c>
      <c r="BC17" s="12">
        <f t="shared" si="1"/>
        <v>0</v>
      </c>
      <c r="BD17" s="12">
        <f t="shared" si="1"/>
        <v>0</v>
      </c>
      <c r="BE17" s="12">
        <f t="shared" si="1"/>
        <v>10</v>
      </c>
    </row>
    <row r="18" spans="1:57" s="121" customFormat="1" ht="47.25" x14ac:dyDescent="0.25">
      <c r="A18" s="9" t="s">
        <v>56</v>
      </c>
      <c r="B18" s="9" t="s">
        <v>57</v>
      </c>
      <c r="C18" s="15" t="s">
        <v>113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</row>
    <row r="19" spans="1:57" s="121" customFormat="1" ht="31.5" x14ac:dyDescent="0.25">
      <c r="A19" s="9" t="s">
        <v>58</v>
      </c>
      <c r="B19" s="9" t="s">
        <v>59</v>
      </c>
      <c r="C19" s="15" t="s">
        <v>113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</row>
    <row r="20" spans="1:57" s="121" customFormat="1" ht="31.5" x14ac:dyDescent="0.25">
      <c r="A20" s="9" t="s">
        <v>60</v>
      </c>
      <c r="B20" s="9" t="s">
        <v>61</v>
      </c>
      <c r="C20" s="15" t="s">
        <v>113</v>
      </c>
      <c r="D20" s="12">
        <f>D81</f>
        <v>0</v>
      </c>
      <c r="E20" s="12">
        <f t="shared" ref="E20:BE20" si="2">E81</f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4.34849</v>
      </c>
      <c r="K20" s="12">
        <f t="shared" si="2"/>
        <v>0</v>
      </c>
      <c r="L20" s="12">
        <f t="shared" si="2"/>
        <v>2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P20" s="12">
        <f t="shared" si="2"/>
        <v>0</v>
      </c>
      <c r="Q20" s="12">
        <f t="shared" si="2"/>
        <v>0</v>
      </c>
      <c r="R20" s="12">
        <f t="shared" si="2"/>
        <v>0</v>
      </c>
      <c r="S20" s="12">
        <f t="shared" si="2"/>
        <v>4.34849</v>
      </c>
      <c r="T20" s="12">
        <f t="shared" si="2"/>
        <v>0</v>
      </c>
      <c r="U20" s="12">
        <f t="shared" si="2"/>
        <v>2</v>
      </c>
      <c r="V20" s="12">
        <f t="shared" si="2"/>
        <v>0</v>
      </c>
      <c r="W20" s="12">
        <f t="shared" si="2"/>
        <v>0</v>
      </c>
      <c r="X20" s="12">
        <f t="shared" si="2"/>
        <v>0</v>
      </c>
      <c r="Y20" s="12">
        <f t="shared" si="2"/>
        <v>0</v>
      </c>
      <c r="Z20" s="12">
        <f t="shared" si="2"/>
        <v>0</v>
      </c>
      <c r="AA20" s="12">
        <f t="shared" si="2"/>
        <v>0</v>
      </c>
      <c r="AB20" s="12">
        <f t="shared" si="2"/>
        <v>0</v>
      </c>
      <c r="AC20" s="12">
        <f t="shared" si="2"/>
        <v>0</v>
      </c>
      <c r="AD20" s="12">
        <f t="shared" si="2"/>
        <v>0</v>
      </c>
      <c r="AE20" s="12">
        <f t="shared" si="2"/>
        <v>0</v>
      </c>
      <c r="AF20" s="12">
        <f t="shared" si="2"/>
        <v>0</v>
      </c>
      <c r="AG20" s="12">
        <f t="shared" si="2"/>
        <v>0</v>
      </c>
      <c r="AH20" s="12">
        <f t="shared" si="2"/>
        <v>0</v>
      </c>
      <c r="AI20" s="12">
        <f t="shared" si="2"/>
        <v>0</v>
      </c>
      <c r="AJ20" s="12">
        <f t="shared" si="2"/>
        <v>0</v>
      </c>
      <c r="AK20" s="12">
        <f t="shared" si="2"/>
        <v>0</v>
      </c>
      <c r="AL20" s="12">
        <f t="shared" si="2"/>
        <v>0</v>
      </c>
      <c r="AM20" s="12">
        <f t="shared" si="2"/>
        <v>0</v>
      </c>
      <c r="AN20" s="12">
        <f t="shared" si="2"/>
        <v>0</v>
      </c>
      <c r="AO20" s="12">
        <f t="shared" si="2"/>
        <v>0</v>
      </c>
      <c r="AP20" s="12">
        <f t="shared" si="2"/>
        <v>0</v>
      </c>
      <c r="AQ20" s="12">
        <f t="shared" si="2"/>
        <v>0</v>
      </c>
      <c r="AR20" s="12">
        <f t="shared" si="2"/>
        <v>0</v>
      </c>
      <c r="AS20" s="12">
        <f t="shared" si="2"/>
        <v>0</v>
      </c>
      <c r="AT20" s="12">
        <f t="shared" si="2"/>
        <v>0</v>
      </c>
      <c r="AU20" s="12">
        <f t="shared" si="2"/>
        <v>0</v>
      </c>
      <c r="AV20" s="12">
        <f t="shared" si="2"/>
        <v>0</v>
      </c>
      <c r="AW20" s="12">
        <f t="shared" si="2"/>
        <v>0</v>
      </c>
      <c r="AX20" s="12">
        <f t="shared" si="2"/>
        <v>0</v>
      </c>
      <c r="AY20" s="12">
        <f t="shared" si="2"/>
        <v>0</v>
      </c>
      <c r="AZ20" s="12">
        <f t="shared" si="2"/>
        <v>0</v>
      </c>
      <c r="BA20" s="12">
        <f t="shared" si="2"/>
        <v>0</v>
      </c>
      <c r="BB20" s="12">
        <f t="shared" si="2"/>
        <v>0</v>
      </c>
      <c r="BC20" s="12">
        <f t="shared" si="2"/>
        <v>4.34849</v>
      </c>
      <c r="BD20" s="12">
        <f t="shared" si="2"/>
        <v>0</v>
      </c>
      <c r="BE20" s="12">
        <f t="shared" si="2"/>
        <v>2</v>
      </c>
    </row>
    <row r="21" spans="1:57" s="121" customFormat="1" ht="18.75" x14ac:dyDescent="0.25">
      <c r="A21" s="9" t="s">
        <v>62</v>
      </c>
      <c r="B21" s="9" t="s">
        <v>63</v>
      </c>
      <c r="C21" s="15" t="s">
        <v>113</v>
      </c>
      <c r="D21" s="12">
        <f t="shared" ref="D21:BD21" si="3">D84</f>
        <v>78.17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58.07</v>
      </c>
      <c r="I21" s="12">
        <f t="shared" si="3"/>
        <v>75.040000000000006</v>
      </c>
      <c r="J21" s="12">
        <f t="shared" si="3"/>
        <v>0</v>
      </c>
      <c r="K21" s="12">
        <f t="shared" si="3"/>
        <v>0</v>
      </c>
      <c r="L21" s="12">
        <f t="shared" si="3"/>
        <v>1</v>
      </c>
      <c r="M21" s="12">
        <f t="shared" si="3"/>
        <v>78.17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 t="shared" si="3"/>
        <v>58.07</v>
      </c>
      <c r="R21" s="12">
        <f t="shared" si="3"/>
        <v>75.040000000000006</v>
      </c>
      <c r="S21" s="12">
        <f t="shared" si="3"/>
        <v>0</v>
      </c>
      <c r="T21" s="12">
        <f t="shared" si="3"/>
        <v>0</v>
      </c>
      <c r="U21" s="12">
        <f t="shared" si="3"/>
        <v>1</v>
      </c>
      <c r="V21" s="12">
        <f t="shared" si="3"/>
        <v>0</v>
      </c>
      <c r="W21" s="12">
        <f t="shared" si="3"/>
        <v>0</v>
      </c>
      <c r="X21" s="12">
        <f t="shared" si="3"/>
        <v>0</v>
      </c>
      <c r="Y21" s="12">
        <f t="shared" si="3"/>
        <v>0</v>
      </c>
      <c r="Z21" s="12">
        <f t="shared" si="3"/>
        <v>0</v>
      </c>
      <c r="AA21" s="12">
        <f t="shared" si="3"/>
        <v>0</v>
      </c>
      <c r="AB21" s="12">
        <f t="shared" si="3"/>
        <v>0</v>
      </c>
      <c r="AC21" s="12">
        <f t="shared" si="3"/>
        <v>0</v>
      </c>
      <c r="AD21" s="12">
        <f t="shared" si="3"/>
        <v>0</v>
      </c>
      <c r="AE21" s="12">
        <f t="shared" si="3"/>
        <v>0</v>
      </c>
      <c r="AF21" s="12">
        <f t="shared" si="3"/>
        <v>0</v>
      </c>
      <c r="AG21" s="12">
        <f t="shared" si="3"/>
        <v>0</v>
      </c>
      <c r="AH21" s="12">
        <f t="shared" si="3"/>
        <v>0</v>
      </c>
      <c r="AI21" s="12">
        <f t="shared" si="3"/>
        <v>0</v>
      </c>
      <c r="AJ21" s="12">
        <f t="shared" si="3"/>
        <v>0</v>
      </c>
      <c r="AK21" s="12">
        <f t="shared" si="3"/>
        <v>0</v>
      </c>
      <c r="AL21" s="12">
        <f t="shared" si="3"/>
        <v>0</v>
      </c>
      <c r="AM21" s="12">
        <f t="shared" si="3"/>
        <v>0</v>
      </c>
      <c r="AN21" s="12">
        <f t="shared" si="3"/>
        <v>0</v>
      </c>
      <c r="AO21" s="12">
        <f t="shared" si="3"/>
        <v>0</v>
      </c>
      <c r="AP21" s="12">
        <f t="shared" si="3"/>
        <v>0</v>
      </c>
      <c r="AQ21" s="12">
        <f t="shared" si="3"/>
        <v>0</v>
      </c>
      <c r="AR21" s="12">
        <f t="shared" si="3"/>
        <v>0</v>
      </c>
      <c r="AS21" s="12">
        <f t="shared" si="3"/>
        <v>0</v>
      </c>
      <c r="AT21" s="12">
        <f t="shared" si="3"/>
        <v>0</v>
      </c>
      <c r="AU21" s="12">
        <f t="shared" si="3"/>
        <v>0</v>
      </c>
      <c r="AV21" s="12">
        <f t="shared" si="3"/>
        <v>0</v>
      </c>
      <c r="AW21" s="12">
        <f t="shared" si="3"/>
        <v>0</v>
      </c>
      <c r="AX21" s="12">
        <f t="shared" si="3"/>
        <v>0</v>
      </c>
      <c r="AY21" s="12">
        <f t="shared" si="3"/>
        <v>0</v>
      </c>
      <c r="AZ21" s="12">
        <f t="shared" si="3"/>
        <v>0</v>
      </c>
      <c r="BA21" s="12">
        <f t="shared" si="3"/>
        <v>0</v>
      </c>
      <c r="BB21" s="12">
        <f t="shared" si="3"/>
        <v>0</v>
      </c>
      <c r="BC21" s="12">
        <f t="shared" si="3"/>
        <v>0</v>
      </c>
      <c r="BD21" s="12">
        <f t="shared" si="3"/>
        <v>0</v>
      </c>
      <c r="BE21" s="12">
        <f>BE84</f>
        <v>0</v>
      </c>
    </row>
    <row r="22" spans="1:57" s="121" customFormat="1" ht="18.75" x14ac:dyDescent="0.25">
      <c r="A22" s="9" t="s">
        <v>23</v>
      </c>
      <c r="B22" s="9" t="s">
        <v>51</v>
      </c>
      <c r="C22" s="15" t="s">
        <v>113</v>
      </c>
      <c r="D22" s="12">
        <f>D23+D48+D77+D80+D81+D84</f>
        <v>84.449177849999998</v>
      </c>
      <c r="E22" s="12">
        <f t="shared" ref="E22:BE22" si="4">E23+E48+E77+E80+E81+E84</f>
        <v>0</v>
      </c>
      <c r="F22" s="12">
        <f t="shared" si="4"/>
        <v>0</v>
      </c>
      <c r="G22" s="12">
        <f t="shared" si="4"/>
        <v>0</v>
      </c>
      <c r="H22" s="12">
        <f t="shared" si="4"/>
        <v>60.176000000000002</v>
      </c>
      <c r="I22" s="12">
        <f t="shared" si="4"/>
        <v>81.124040000000008</v>
      </c>
      <c r="J22" s="12">
        <f t="shared" si="4"/>
        <v>4.34849</v>
      </c>
      <c r="K22" s="12">
        <f t="shared" si="4"/>
        <v>0</v>
      </c>
      <c r="L22" s="12">
        <f t="shared" si="4"/>
        <v>13</v>
      </c>
      <c r="M22" s="12">
        <f t="shared" si="4"/>
        <v>78.17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58.07</v>
      </c>
      <c r="R22" s="12">
        <f t="shared" si="4"/>
        <v>75.040000000000006</v>
      </c>
      <c r="S22" s="12">
        <f t="shared" si="4"/>
        <v>4.34849</v>
      </c>
      <c r="T22" s="12">
        <f t="shared" si="4"/>
        <v>0</v>
      </c>
      <c r="U22" s="12">
        <f t="shared" si="4"/>
        <v>3</v>
      </c>
      <c r="V22" s="12">
        <f t="shared" si="4"/>
        <v>1.5577212500000002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2.1060000000000003</v>
      </c>
      <c r="AA22" s="12">
        <f t="shared" si="4"/>
        <v>1.4842200000000001</v>
      </c>
      <c r="AB22" s="12">
        <f t="shared" si="4"/>
        <v>0</v>
      </c>
      <c r="AC22" s="12">
        <f t="shared" si="4"/>
        <v>0</v>
      </c>
      <c r="AD22" s="12">
        <f t="shared" si="4"/>
        <v>3</v>
      </c>
      <c r="AE22" s="12">
        <f t="shared" si="4"/>
        <v>3.6337876000000002</v>
      </c>
      <c r="AF22" s="12">
        <f t="shared" si="4"/>
        <v>0</v>
      </c>
      <c r="AG22" s="12">
        <f t="shared" si="4"/>
        <v>0</v>
      </c>
      <c r="AH22" s="12">
        <f t="shared" si="4"/>
        <v>0</v>
      </c>
      <c r="AI22" s="12">
        <f t="shared" si="4"/>
        <v>0</v>
      </c>
      <c r="AJ22" s="12">
        <f t="shared" si="4"/>
        <v>3.5823200000000002</v>
      </c>
      <c r="AK22" s="12">
        <f t="shared" si="4"/>
        <v>0</v>
      </c>
      <c r="AL22" s="12">
        <f t="shared" si="4"/>
        <v>0</v>
      </c>
      <c r="AM22" s="12">
        <f t="shared" si="4"/>
        <v>4</v>
      </c>
      <c r="AN22" s="12">
        <f t="shared" si="4"/>
        <v>1.087669</v>
      </c>
      <c r="AO22" s="12">
        <f t="shared" si="4"/>
        <v>0</v>
      </c>
      <c r="AP22" s="12">
        <f t="shared" si="4"/>
        <v>0</v>
      </c>
      <c r="AQ22" s="12">
        <f t="shared" si="4"/>
        <v>0</v>
      </c>
      <c r="AR22" s="12">
        <f t="shared" si="4"/>
        <v>0</v>
      </c>
      <c r="AS22" s="12">
        <f t="shared" si="4"/>
        <v>1.0175000000000001</v>
      </c>
      <c r="AT22" s="12">
        <f t="shared" si="4"/>
        <v>0</v>
      </c>
      <c r="AU22" s="12">
        <f t="shared" si="4"/>
        <v>0</v>
      </c>
      <c r="AV22" s="12">
        <f t="shared" si="4"/>
        <v>3</v>
      </c>
      <c r="AW22" s="12">
        <f t="shared" si="4"/>
        <v>6.2791778499999999</v>
      </c>
      <c r="AX22" s="12">
        <f t="shared" si="4"/>
        <v>0</v>
      </c>
      <c r="AY22" s="12">
        <f t="shared" si="4"/>
        <v>0</v>
      </c>
      <c r="AZ22" s="12">
        <f t="shared" si="4"/>
        <v>0</v>
      </c>
      <c r="BA22" s="12">
        <f t="shared" si="4"/>
        <v>2.1060000000000003</v>
      </c>
      <c r="BB22" s="12">
        <f t="shared" si="4"/>
        <v>6.0840399999999999</v>
      </c>
      <c r="BC22" s="12">
        <f t="shared" si="4"/>
        <v>4.34849</v>
      </c>
      <c r="BD22" s="12">
        <f t="shared" si="4"/>
        <v>0</v>
      </c>
      <c r="BE22" s="12">
        <f t="shared" si="4"/>
        <v>12</v>
      </c>
    </row>
    <row r="23" spans="1:57" s="121" customFormat="1" ht="37.5" customHeight="1" x14ac:dyDescent="0.25">
      <c r="A23" s="9" t="s">
        <v>0</v>
      </c>
      <c r="B23" s="9" t="s">
        <v>64</v>
      </c>
      <c r="C23" s="15" t="s">
        <v>113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</row>
    <row r="24" spans="1:57" s="121" customFormat="1" ht="31.5" x14ac:dyDescent="0.25">
      <c r="A24" s="9" t="s">
        <v>1</v>
      </c>
      <c r="B24" s="9" t="s">
        <v>65</v>
      </c>
      <c r="C24" s="15" t="s">
        <v>113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</row>
    <row r="25" spans="1:57" s="121" customFormat="1" ht="47.25" x14ac:dyDescent="0.25">
      <c r="A25" s="9" t="s">
        <v>34</v>
      </c>
      <c r="B25" s="9" t="s">
        <v>66</v>
      </c>
      <c r="C25" s="15" t="s">
        <v>113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</row>
    <row r="26" spans="1:57" s="121" customFormat="1" ht="47.25" x14ac:dyDescent="0.25">
      <c r="A26" s="9" t="s">
        <v>33</v>
      </c>
      <c r="B26" s="9" t="s">
        <v>67</v>
      </c>
      <c r="C26" s="15" t="s">
        <v>113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</row>
    <row r="27" spans="1:57" s="121" customFormat="1" ht="47.25" x14ac:dyDescent="0.25">
      <c r="A27" s="9" t="s">
        <v>28</v>
      </c>
      <c r="B27" s="9" t="s">
        <v>68</v>
      </c>
      <c r="C27" s="15" t="s">
        <v>113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</row>
    <row r="28" spans="1:57" s="121" customFormat="1" ht="31.5" x14ac:dyDescent="0.25">
      <c r="A28" s="9" t="s">
        <v>2</v>
      </c>
      <c r="B28" s="9" t="s">
        <v>70</v>
      </c>
      <c r="C28" s="15" t="s">
        <v>113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</row>
    <row r="29" spans="1:57" s="121" customFormat="1" ht="47.25" x14ac:dyDescent="0.25">
      <c r="A29" s="9" t="s">
        <v>32</v>
      </c>
      <c r="B29" s="9" t="s">
        <v>71</v>
      </c>
      <c r="C29" s="15" t="s">
        <v>113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</row>
    <row r="30" spans="1:57" s="121" customFormat="1" ht="31.5" x14ac:dyDescent="0.25">
      <c r="A30" s="9" t="s">
        <v>69</v>
      </c>
      <c r="B30" s="9" t="s">
        <v>72</v>
      </c>
      <c r="C30" s="15" t="s">
        <v>113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</row>
    <row r="31" spans="1:57" s="121" customFormat="1" ht="31.5" x14ac:dyDescent="0.25">
      <c r="A31" s="9" t="s">
        <v>3</v>
      </c>
      <c r="B31" s="9" t="s">
        <v>73</v>
      </c>
      <c r="C31" s="15" t="s">
        <v>113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</row>
    <row r="32" spans="1:57" s="121" customFormat="1" ht="31.5" x14ac:dyDescent="0.25">
      <c r="A32" s="9" t="s">
        <v>19</v>
      </c>
      <c r="B32" s="9" t="s">
        <v>73</v>
      </c>
      <c r="C32" s="15" t="s">
        <v>113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</row>
    <row r="33" spans="1:57" s="121" customFormat="1" ht="78.75" x14ac:dyDescent="0.25">
      <c r="A33" s="9" t="s">
        <v>20</v>
      </c>
      <c r="B33" s="9" t="s">
        <v>74</v>
      </c>
      <c r="C33" s="15" t="s">
        <v>113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</row>
    <row r="34" spans="1:57" s="121" customFormat="1" ht="63" x14ac:dyDescent="0.25">
      <c r="A34" s="9" t="s">
        <v>20</v>
      </c>
      <c r="B34" s="9" t="s">
        <v>75</v>
      </c>
      <c r="C34" s="15" t="s">
        <v>113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</row>
    <row r="35" spans="1:57" s="121" customFormat="1" ht="78.75" x14ac:dyDescent="0.25">
      <c r="A35" s="9" t="s">
        <v>20</v>
      </c>
      <c r="B35" s="9" t="s">
        <v>76</v>
      </c>
      <c r="C35" s="15" t="s">
        <v>113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</row>
    <row r="36" spans="1:57" s="121" customFormat="1" ht="78.75" x14ac:dyDescent="0.25">
      <c r="A36" s="9" t="s">
        <v>114</v>
      </c>
      <c r="B36" s="9" t="s">
        <v>74</v>
      </c>
      <c r="C36" s="15" t="s">
        <v>113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</row>
    <row r="37" spans="1:57" s="121" customFormat="1" ht="63" x14ac:dyDescent="0.25">
      <c r="A37" s="9" t="s">
        <v>114</v>
      </c>
      <c r="B37" s="9" t="s">
        <v>75</v>
      </c>
      <c r="C37" s="15" t="s">
        <v>113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</row>
    <row r="38" spans="1:57" s="121" customFormat="1" ht="78.75" x14ac:dyDescent="0.25">
      <c r="A38" s="9" t="s">
        <v>114</v>
      </c>
      <c r="B38" s="9" t="s">
        <v>76</v>
      </c>
      <c r="C38" s="15" t="s">
        <v>113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</row>
    <row r="39" spans="1:57" s="121" customFormat="1" ht="78.75" x14ac:dyDescent="0.25">
      <c r="A39" s="9" t="s">
        <v>115</v>
      </c>
      <c r="B39" s="9" t="s">
        <v>74</v>
      </c>
      <c r="C39" s="15" t="s">
        <v>113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</row>
    <row r="40" spans="1:57" s="121" customFormat="1" ht="63" x14ac:dyDescent="0.25">
      <c r="A40" s="9" t="s">
        <v>115</v>
      </c>
      <c r="B40" s="9" t="s">
        <v>75</v>
      </c>
      <c r="C40" s="15" t="s">
        <v>113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</row>
    <row r="41" spans="1:57" s="121" customFormat="1" ht="78.75" x14ac:dyDescent="0.25">
      <c r="A41" s="9" t="s">
        <v>115</v>
      </c>
      <c r="B41" s="9" t="s">
        <v>76</v>
      </c>
      <c r="C41" s="15" t="s">
        <v>113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</row>
    <row r="42" spans="1:57" s="121" customFormat="1" ht="78.75" x14ac:dyDescent="0.25">
      <c r="A42" s="9" t="s">
        <v>116</v>
      </c>
      <c r="B42" s="9" t="s">
        <v>74</v>
      </c>
      <c r="C42" s="15" t="s">
        <v>113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</row>
    <row r="43" spans="1:57" s="121" customFormat="1" ht="63" x14ac:dyDescent="0.25">
      <c r="A43" s="9" t="s">
        <v>116</v>
      </c>
      <c r="B43" s="9" t="s">
        <v>75</v>
      </c>
      <c r="C43" s="15" t="s">
        <v>113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</row>
    <row r="44" spans="1:57" s="121" customFormat="1" ht="78.75" x14ac:dyDescent="0.25">
      <c r="A44" s="9" t="s">
        <v>116</v>
      </c>
      <c r="B44" s="9" t="s">
        <v>76</v>
      </c>
      <c r="C44" s="15" t="s">
        <v>113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</row>
    <row r="45" spans="1:57" s="121" customFormat="1" ht="63" x14ac:dyDescent="0.25">
      <c r="A45" s="9" t="s">
        <v>4</v>
      </c>
      <c r="B45" s="9" t="s">
        <v>77</v>
      </c>
      <c r="C45" s="15" t="s">
        <v>113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</row>
    <row r="46" spans="1:57" s="121" customFormat="1" ht="47.25" x14ac:dyDescent="0.25">
      <c r="A46" s="9" t="s">
        <v>31</v>
      </c>
      <c r="B46" s="9" t="s">
        <v>78</v>
      </c>
      <c r="C46" s="15" t="s">
        <v>113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</row>
    <row r="47" spans="1:57" s="121" customFormat="1" ht="63" x14ac:dyDescent="0.25">
      <c r="A47" s="9" t="s">
        <v>30</v>
      </c>
      <c r="B47" s="9" t="s">
        <v>79</v>
      </c>
      <c r="C47" s="15" t="s">
        <v>113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</row>
    <row r="48" spans="1:57" s="121" customFormat="1" ht="31.5" x14ac:dyDescent="0.25">
      <c r="A48" s="9" t="s">
        <v>5</v>
      </c>
      <c r="B48" s="9" t="s">
        <v>80</v>
      </c>
      <c r="C48" s="15" t="s">
        <v>113</v>
      </c>
      <c r="D48" s="13">
        <f t="shared" ref="D48:BD48" si="5">D49</f>
        <v>6.2791778499999999</v>
      </c>
      <c r="E48" s="13">
        <f t="shared" si="5"/>
        <v>0</v>
      </c>
      <c r="F48" s="13">
        <f t="shared" si="5"/>
        <v>0</v>
      </c>
      <c r="G48" s="13">
        <f t="shared" si="5"/>
        <v>0</v>
      </c>
      <c r="H48" s="13">
        <f t="shared" si="5"/>
        <v>2.1060000000000003</v>
      </c>
      <c r="I48" s="13">
        <f t="shared" si="5"/>
        <v>6.0840399999999999</v>
      </c>
      <c r="J48" s="13">
        <f t="shared" si="5"/>
        <v>0</v>
      </c>
      <c r="K48" s="13">
        <f t="shared" si="5"/>
        <v>0</v>
      </c>
      <c r="L48" s="13">
        <f t="shared" si="5"/>
        <v>10</v>
      </c>
      <c r="M48" s="13">
        <f t="shared" si="5"/>
        <v>0</v>
      </c>
      <c r="N48" s="13">
        <f t="shared" si="5"/>
        <v>0</v>
      </c>
      <c r="O48" s="13">
        <f t="shared" si="5"/>
        <v>0</v>
      </c>
      <c r="P48" s="13">
        <f t="shared" si="5"/>
        <v>0</v>
      </c>
      <c r="Q48" s="13">
        <f t="shared" si="5"/>
        <v>0</v>
      </c>
      <c r="R48" s="13">
        <f t="shared" si="5"/>
        <v>0</v>
      </c>
      <c r="S48" s="13">
        <f t="shared" si="5"/>
        <v>0</v>
      </c>
      <c r="T48" s="13">
        <f t="shared" si="5"/>
        <v>0</v>
      </c>
      <c r="U48" s="13">
        <f t="shared" si="5"/>
        <v>0</v>
      </c>
      <c r="V48" s="13">
        <f t="shared" si="5"/>
        <v>1.5577212500000002</v>
      </c>
      <c r="W48" s="13">
        <f t="shared" si="5"/>
        <v>0</v>
      </c>
      <c r="X48" s="13">
        <f t="shared" si="5"/>
        <v>0</v>
      </c>
      <c r="Y48" s="13">
        <f t="shared" si="5"/>
        <v>0</v>
      </c>
      <c r="Z48" s="13">
        <f t="shared" si="5"/>
        <v>2.1060000000000003</v>
      </c>
      <c r="AA48" s="13">
        <f t="shared" si="5"/>
        <v>1.4842200000000001</v>
      </c>
      <c r="AB48" s="13">
        <f t="shared" si="5"/>
        <v>0</v>
      </c>
      <c r="AC48" s="13">
        <f t="shared" si="5"/>
        <v>0</v>
      </c>
      <c r="AD48" s="13">
        <f t="shared" si="5"/>
        <v>3</v>
      </c>
      <c r="AE48" s="13">
        <f t="shared" si="5"/>
        <v>3.6337876000000002</v>
      </c>
      <c r="AF48" s="13">
        <f t="shared" si="5"/>
        <v>0</v>
      </c>
      <c r="AG48" s="13">
        <f t="shared" si="5"/>
        <v>0</v>
      </c>
      <c r="AH48" s="13">
        <f t="shared" si="5"/>
        <v>0</v>
      </c>
      <c r="AI48" s="13">
        <f t="shared" si="5"/>
        <v>0</v>
      </c>
      <c r="AJ48" s="13">
        <f t="shared" si="5"/>
        <v>3.5823200000000002</v>
      </c>
      <c r="AK48" s="13">
        <f t="shared" si="5"/>
        <v>0</v>
      </c>
      <c r="AL48" s="13">
        <f t="shared" si="5"/>
        <v>0</v>
      </c>
      <c r="AM48" s="13">
        <f t="shared" si="5"/>
        <v>4</v>
      </c>
      <c r="AN48" s="13">
        <f t="shared" si="5"/>
        <v>1.087669</v>
      </c>
      <c r="AO48" s="13">
        <f t="shared" si="5"/>
        <v>0</v>
      </c>
      <c r="AP48" s="13">
        <f t="shared" si="5"/>
        <v>0</v>
      </c>
      <c r="AQ48" s="13">
        <f t="shared" si="5"/>
        <v>0</v>
      </c>
      <c r="AR48" s="13">
        <f t="shared" si="5"/>
        <v>0</v>
      </c>
      <c r="AS48" s="13">
        <f t="shared" si="5"/>
        <v>1.0175000000000001</v>
      </c>
      <c r="AT48" s="13">
        <f t="shared" si="5"/>
        <v>0</v>
      </c>
      <c r="AU48" s="13">
        <f t="shared" si="5"/>
        <v>0</v>
      </c>
      <c r="AV48" s="13">
        <f t="shared" si="5"/>
        <v>3</v>
      </c>
      <c r="AW48" s="13">
        <f t="shared" si="5"/>
        <v>6.2791778499999999</v>
      </c>
      <c r="AX48" s="13">
        <f t="shared" si="5"/>
        <v>0</v>
      </c>
      <c r="AY48" s="13">
        <f t="shared" si="5"/>
        <v>0</v>
      </c>
      <c r="AZ48" s="13">
        <f t="shared" si="5"/>
        <v>0</v>
      </c>
      <c r="BA48" s="13">
        <f t="shared" si="5"/>
        <v>2.1060000000000003</v>
      </c>
      <c r="BB48" s="13">
        <f t="shared" si="5"/>
        <v>6.0840399999999999</v>
      </c>
      <c r="BC48" s="13">
        <f t="shared" si="5"/>
        <v>0</v>
      </c>
      <c r="BD48" s="13">
        <f t="shared" si="5"/>
        <v>0</v>
      </c>
      <c r="BE48" s="13">
        <f>BE49</f>
        <v>10</v>
      </c>
    </row>
    <row r="49" spans="1:57" s="121" customFormat="1" ht="47.25" x14ac:dyDescent="0.25">
      <c r="A49" s="9" t="s">
        <v>6</v>
      </c>
      <c r="B49" s="9" t="s">
        <v>81</v>
      </c>
      <c r="C49" s="15" t="s">
        <v>113</v>
      </c>
      <c r="D49" s="13">
        <f>D50+D60</f>
        <v>6.2791778499999999</v>
      </c>
      <c r="E49" s="13">
        <f t="shared" ref="E49:BE49" si="6">E50+E60</f>
        <v>0</v>
      </c>
      <c r="F49" s="13">
        <f t="shared" si="6"/>
        <v>0</v>
      </c>
      <c r="G49" s="13">
        <f t="shared" si="6"/>
        <v>0</v>
      </c>
      <c r="H49" s="13">
        <f t="shared" si="6"/>
        <v>2.1060000000000003</v>
      </c>
      <c r="I49" s="13">
        <f t="shared" si="6"/>
        <v>6.0840399999999999</v>
      </c>
      <c r="J49" s="13">
        <f t="shared" si="6"/>
        <v>0</v>
      </c>
      <c r="K49" s="13">
        <f t="shared" si="6"/>
        <v>0</v>
      </c>
      <c r="L49" s="13">
        <f t="shared" si="6"/>
        <v>10</v>
      </c>
      <c r="M49" s="13">
        <f t="shared" si="6"/>
        <v>0</v>
      </c>
      <c r="N49" s="13">
        <f t="shared" si="6"/>
        <v>0</v>
      </c>
      <c r="O49" s="13">
        <f t="shared" si="6"/>
        <v>0</v>
      </c>
      <c r="P49" s="13">
        <f t="shared" si="6"/>
        <v>0</v>
      </c>
      <c r="Q49" s="13">
        <f t="shared" si="6"/>
        <v>0</v>
      </c>
      <c r="R49" s="13">
        <f t="shared" si="6"/>
        <v>0</v>
      </c>
      <c r="S49" s="13">
        <f t="shared" si="6"/>
        <v>0</v>
      </c>
      <c r="T49" s="13">
        <f t="shared" si="6"/>
        <v>0</v>
      </c>
      <c r="U49" s="13">
        <f t="shared" si="6"/>
        <v>0</v>
      </c>
      <c r="V49" s="13">
        <f t="shared" si="6"/>
        <v>1.5577212500000002</v>
      </c>
      <c r="W49" s="13">
        <f t="shared" si="6"/>
        <v>0</v>
      </c>
      <c r="X49" s="13">
        <f t="shared" si="6"/>
        <v>0</v>
      </c>
      <c r="Y49" s="13">
        <f t="shared" si="6"/>
        <v>0</v>
      </c>
      <c r="Z49" s="13">
        <f t="shared" si="6"/>
        <v>2.1060000000000003</v>
      </c>
      <c r="AA49" s="13">
        <f t="shared" si="6"/>
        <v>1.4842200000000001</v>
      </c>
      <c r="AB49" s="13">
        <f t="shared" si="6"/>
        <v>0</v>
      </c>
      <c r="AC49" s="13">
        <f t="shared" si="6"/>
        <v>0</v>
      </c>
      <c r="AD49" s="13">
        <f t="shared" si="6"/>
        <v>3</v>
      </c>
      <c r="AE49" s="13">
        <f t="shared" si="6"/>
        <v>3.6337876000000002</v>
      </c>
      <c r="AF49" s="13">
        <f t="shared" si="6"/>
        <v>0</v>
      </c>
      <c r="AG49" s="13">
        <f t="shared" si="6"/>
        <v>0</v>
      </c>
      <c r="AH49" s="13">
        <f t="shared" si="6"/>
        <v>0</v>
      </c>
      <c r="AI49" s="13">
        <f t="shared" si="6"/>
        <v>0</v>
      </c>
      <c r="AJ49" s="13">
        <f t="shared" si="6"/>
        <v>3.5823200000000002</v>
      </c>
      <c r="AK49" s="13">
        <f t="shared" si="6"/>
        <v>0</v>
      </c>
      <c r="AL49" s="13">
        <f t="shared" si="6"/>
        <v>0</v>
      </c>
      <c r="AM49" s="13">
        <f t="shared" si="6"/>
        <v>4</v>
      </c>
      <c r="AN49" s="13">
        <f t="shared" si="6"/>
        <v>1.087669</v>
      </c>
      <c r="AO49" s="13">
        <f t="shared" si="6"/>
        <v>0</v>
      </c>
      <c r="AP49" s="13">
        <f t="shared" si="6"/>
        <v>0</v>
      </c>
      <c r="AQ49" s="13">
        <f t="shared" si="6"/>
        <v>0</v>
      </c>
      <c r="AR49" s="13">
        <f t="shared" si="6"/>
        <v>0</v>
      </c>
      <c r="AS49" s="13">
        <f t="shared" si="6"/>
        <v>1.0175000000000001</v>
      </c>
      <c r="AT49" s="13">
        <f t="shared" si="6"/>
        <v>0</v>
      </c>
      <c r="AU49" s="13">
        <f t="shared" si="6"/>
        <v>0</v>
      </c>
      <c r="AV49" s="13">
        <f t="shared" si="6"/>
        <v>3</v>
      </c>
      <c r="AW49" s="13">
        <f t="shared" si="6"/>
        <v>6.2791778499999999</v>
      </c>
      <c r="AX49" s="13">
        <f t="shared" si="6"/>
        <v>0</v>
      </c>
      <c r="AY49" s="13">
        <f t="shared" si="6"/>
        <v>0</v>
      </c>
      <c r="AZ49" s="13">
        <f t="shared" si="6"/>
        <v>0</v>
      </c>
      <c r="BA49" s="13">
        <f t="shared" si="6"/>
        <v>2.1060000000000003</v>
      </c>
      <c r="BB49" s="13">
        <f t="shared" si="6"/>
        <v>6.0840399999999999</v>
      </c>
      <c r="BC49" s="13">
        <f t="shared" si="6"/>
        <v>0</v>
      </c>
      <c r="BD49" s="13">
        <f t="shared" si="6"/>
        <v>0</v>
      </c>
      <c r="BE49" s="13">
        <f t="shared" si="6"/>
        <v>10</v>
      </c>
    </row>
    <row r="50" spans="1:57" s="121" customFormat="1" ht="31.5" x14ac:dyDescent="0.25">
      <c r="A50" s="9" t="s">
        <v>21</v>
      </c>
      <c r="B50" s="9" t="s">
        <v>82</v>
      </c>
      <c r="C50" s="15" t="s">
        <v>113</v>
      </c>
      <c r="D50" s="11">
        <f>SUM(D51:D59)</f>
        <v>5.0695778499999999</v>
      </c>
      <c r="E50" s="11">
        <f t="shared" ref="E50:BE50" si="7">SUM(E51:E59)</f>
        <v>0</v>
      </c>
      <c r="F50" s="11">
        <f t="shared" si="7"/>
        <v>0</v>
      </c>
      <c r="G50" s="11">
        <f t="shared" si="7"/>
        <v>0</v>
      </c>
      <c r="H50" s="11">
        <f t="shared" si="7"/>
        <v>2.1060000000000003</v>
      </c>
      <c r="I50" s="11">
        <f t="shared" si="7"/>
        <v>4.8240400000000001</v>
      </c>
      <c r="J50" s="11">
        <f t="shared" si="7"/>
        <v>0</v>
      </c>
      <c r="K50" s="11">
        <f t="shared" si="7"/>
        <v>0</v>
      </c>
      <c r="L50" s="11">
        <f t="shared" si="7"/>
        <v>9</v>
      </c>
      <c r="M50" s="11">
        <f t="shared" si="7"/>
        <v>0</v>
      </c>
      <c r="N50" s="11">
        <f t="shared" si="7"/>
        <v>0</v>
      </c>
      <c r="O50" s="11">
        <f t="shared" si="7"/>
        <v>0</v>
      </c>
      <c r="P50" s="11">
        <f t="shared" si="7"/>
        <v>0</v>
      </c>
      <c r="Q50" s="11">
        <f t="shared" si="7"/>
        <v>0</v>
      </c>
      <c r="R50" s="11">
        <f t="shared" si="7"/>
        <v>0</v>
      </c>
      <c r="S50" s="11">
        <f t="shared" si="7"/>
        <v>0</v>
      </c>
      <c r="T50" s="11">
        <f t="shared" si="7"/>
        <v>0</v>
      </c>
      <c r="U50" s="11">
        <f t="shared" si="7"/>
        <v>0</v>
      </c>
      <c r="V50" s="11">
        <f t="shared" si="7"/>
        <v>1.5577212500000002</v>
      </c>
      <c r="W50" s="11">
        <f t="shared" si="7"/>
        <v>0</v>
      </c>
      <c r="X50" s="11">
        <f t="shared" si="7"/>
        <v>0</v>
      </c>
      <c r="Y50" s="11">
        <f t="shared" si="7"/>
        <v>0</v>
      </c>
      <c r="Z50" s="11">
        <f t="shared" si="7"/>
        <v>2.1060000000000003</v>
      </c>
      <c r="AA50" s="11">
        <f t="shared" si="7"/>
        <v>1.4842200000000001</v>
      </c>
      <c r="AB50" s="11">
        <f t="shared" si="7"/>
        <v>0</v>
      </c>
      <c r="AC50" s="11">
        <f t="shared" si="7"/>
        <v>0</v>
      </c>
      <c r="AD50" s="11">
        <f t="shared" si="7"/>
        <v>3</v>
      </c>
      <c r="AE50" s="11">
        <f t="shared" si="7"/>
        <v>2.4241876000000002</v>
      </c>
      <c r="AF50" s="11">
        <f t="shared" si="7"/>
        <v>0</v>
      </c>
      <c r="AG50" s="11">
        <f t="shared" si="7"/>
        <v>0</v>
      </c>
      <c r="AH50" s="11">
        <f t="shared" si="7"/>
        <v>0</v>
      </c>
      <c r="AI50" s="11">
        <f t="shared" si="7"/>
        <v>0</v>
      </c>
      <c r="AJ50" s="11">
        <f t="shared" si="7"/>
        <v>2.3223199999999999</v>
      </c>
      <c r="AK50" s="11">
        <f t="shared" si="7"/>
        <v>0</v>
      </c>
      <c r="AL50" s="11">
        <f t="shared" si="7"/>
        <v>0</v>
      </c>
      <c r="AM50" s="11">
        <f t="shared" si="7"/>
        <v>3</v>
      </c>
      <c r="AN50" s="11">
        <f t="shared" si="7"/>
        <v>1.087669</v>
      </c>
      <c r="AO50" s="11">
        <f t="shared" si="7"/>
        <v>0</v>
      </c>
      <c r="AP50" s="11">
        <f t="shared" si="7"/>
        <v>0</v>
      </c>
      <c r="AQ50" s="11">
        <f t="shared" si="7"/>
        <v>0</v>
      </c>
      <c r="AR50" s="11">
        <f t="shared" si="7"/>
        <v>0</v>
      </c>
      <c r="AS50" s="11">
        <f t="shared" si="7"/>
        <v>1.0175000000000001</v>
      </c>
      <c r="AT50" s="11">
        <f t="shared" si="7"/>
        <v>0</v>
      </c>
      <c r="AU50" s="11">
        <f t="shared" si="7"/>
        <v>0</v>
      </c>
      <c r="AV50" s="11">
        <f t="shared" si="7"/>
        <v>3</v>
      </c>
      <c r="AW50" s="11">
        <f t="shared" si="7"/>
        <v>5.0695778499999999</v>
      </c>
      <c r="AX50" s="11">
        <f t="shared" si="7"/>
        <v>0</v>
      </c>
      <c r="AY50" s="11">
        <f t="shared" si="7"/>
        <v>0</v>
      </c>
      <c r="AZ50" s="11">
        <f t="shared" si="7"/>
        <v>0</v>
      </c>
      <c r="BA50" s="11">
        <f t="shared" si="7"/>
        <v>2.1060000000000003</v>
      </c>
      <c r="BB50" s="11">
        <f t="shared" si="7"/>
        <v>4.8240400000000001</v>
      </c>
      <c r="BC50" s="11">
        <f t="shared" si="7"/>
        <v>0</v>
      </c>
      <c r="BD50" s="11">
        <f t="shared" si="7"/>
        <v>0</v>
      </c>
      <c r="BE50" s="11">
        <f t="shared" si="7"/>
        <v>9</v>
      </c>
    </row>
    <row r="51" spans="1:57" s="495" customFormat="1" ht="18.75" x14ac:dyDescent="0.25">
      <c r="A51" s="297" t="s">
        <v>21</v>
      </c>
      <c r="B51" s="298" t="s">
        <v>545</v>
      </c>
      <c r="C51" s="299" t="s">
        <v>581</v>
      </c>
      <c r="D51" s="306">
        <f>703.19/1000</f>
        <v>0.70319000000000009</v>
      </c>
      <c r="E51" s="489">
        <v>0</v>
      </c>
      <c r="F51" s="489">
        <v>0</v>
      </c>
      <c r="G51" s="489">
        <v>0</v>
      </c>
      <c r="H51" s="306">
        <f>0.646+0.78+0.68</f>
        <v>2.1060000000000003</v>
      </c>
      <c r="I51" s="306">
        <f>675.07/1000</f>
        <v>0.67507000000000006</v>
      </c>
      <c r="J51" s="489">
        <v>0</v>
      </c>
      <c r="K51" s="489">
        <v>0</v>
      </c>
      <c r="L51" s="270">
        <v>1</v>
      </c>
      <c r="M51" s="489">
        <v>0</v>
      </c>
      <c r="N51" s="489">
        <v>0</v>
      </c>
      <c r="O51" s="489">
        <v>0</v>
      </c>
      <c r="P51" s="489">
        <v>0</v>
      </c>
      <c r="Q51" s="489">
        <v>0</v>
      </c>
      <c r="R51" s="489">
        <v>0</v>
      </c>
      <c r="S51" s="489">
        <v>0</v>
      </c>
      <c r="T51" s="489">
        <v>0</v>
      </c>
      <c r="U51" s="489">
        <v>0</v>
      </c>
      <c r="V51" s="306">
        <f>703.19/1000</f>
        <v>0.70319000000000009</v>
      </c>
      <c r="W51" s="489">
        <v>0</v>
      </c>
      <c r="X51" s="489">
        <v>0</v>
      </c>
      <c r="Y51" s="489">
        <v>0</v>
      </c>
      <c r="Z51" s="306">
        <f>0.646+0.78+0.68</f>
        <v>2.1060000000000003</v>
      </c>
      <c r="AA51" s="306">
        <f>675.07/1000</f>
        <v>0.67507000000000006</v>
      </c>
      <c r="AB51" s="489">
        <v>0</v>
      </c>
      <c r="AC51" s="489">
        <v>0</v>
      </c>
      <c r="AD51" s="270">
        <v>1</v>
      </c>
      <c r="AE51" s="250">
        <v>0</v>
      </c>
      <c r="AF51" s="489">
        <v>0</v>
      </c>
      <c r="AG51" s="489">
        <v>0</v>
      </c>
      <c r="AH51" s="489">
        <v>0</v>
      </c>
      <c r="AI51" s="489">
        <v>0</v>
      </c>
      <c r="AJ51" s="250">
        <v>0</v>
      </c>
      <c r="AK51" s="489">
        <v>0</v>
      </c>
      <c r="AL51" s="489">
        <v>0</v>
      </c>
      <c r="AM51" s="250">
        <v>0</v>
      </c>
      <c r="AN51" s="250">
        <v>0</v>
      </c>
      <c r="AO51" s="490">
        <v>0</v>
      </c>
      <c r="AP51" s="490">
        <v>0</v>
      </c>
      <c r="AQ51" s="490">
        <v>0</v>
      </c>
      <c r="AR51" s="490">
        <v>0</v>
      </c>
      <c r="AS51" s="250">
        <v>0</v>
      </c>
      <c r="AT51" s="490">
        <v>0</v>
      </c>
      <c r="AU51" s="490">
        <v>0</v>
      </c>
      <c r="AV51" s="250">
        <v>0</v>
      </c>
      <c r="AW51" s="494">
        <f>AN51+AE51+V51</f>
        <v>0.70319000000000009</v>
      </c>
      <c r="AX51" s="494">
        <f>W51+AF51+AO51</f>
        <v>0</v>
      </c>
      <c r="AY51" s="494">
        <f>AP51+AG51+X51</f>
        <v>0</v>
      </c>
      <c r="AZ51" s="494">
        <f>AQ51+AH51+Y51</f>
        <v>0</v>
      </c>
      <c r="BA51" s="494">
        <f>Z51+AI51+AR51</f>
        <v>2.1060000000000003</v>
      </c>
      <c r="BB51" s="494">
        <f>AS51+AJ51+AA51</f>
        <v>0.67507000000000006</v>
      </c>
      <c r="BC51" s="494">
        <f>AT51+AK51+AB51</f>
        <v>0</v>
      </c>
      <c r="BD51" s="494">
        <f>AU51+AL51+AC51</f>
        <v>0</v>
      </c>
      <c r="BE51" s="494">
        <f>AV51+AM51+AD51</f>
        <v>1</v>
      </c>
    </row>
    <row r="52" spans="1:57" s="495" customFormat="1" ht="18.75" x14ac:dyDescent="0.25">
      <c r="A52" s="297" t="s">
        <v>22</v>
      </c>
      <c r="B52" s="298" t="s">
        <v>580</v>
      </c>
      <c r="C52" s="299" t="s">
        <v>582</v>
      </c>
      <c r="D52" s="341">
        <v>1.1255416</v>
      </c>
      <c r="E52" s="489">
        <v>0</v>
      </c>
      <c r="F52" s="489">
        <v>0</v>
      </c>
      <c r="G52" s="489">
        <v>0</v>
      </c>
      <c r="H52" s="489">
        <v>0</v>
      </c>
      <c r="I52" s="341">
        <v>1.0805199999999999</v>
      </c>
      <c r="J52" s="489">
        <v>0</v>
      </c>
      <c r="K52" s="489">
        <v>0</v>
      </c>
      <c r="L52" s="250">
        <v>1</v>
      </c>
      <c r="M52" s="489">
        <v>0</v>
      </c>
      <c r="N52" s="489">
        <v>0</v>
      </c>
      <c r="O52" s="489">
        <v>0</v>
      </c>
      <c r="P52" s="489">
        <v>0</v>
      </c>
      <c r="Q52" s="489">
        <v>0</v>
      </c>
      <c r="R52" s="489">
        <v>0</v>
      </c>
      <c r="S52" s="489">
        <v>0</v>
      </c>
      <c r="T52" s="489">
        <v>0</v>
      </c>
      <c r="U52" s="489">
        <v>0</v>
      </c>
      <c r="V52" s="250">
        <v>0</v>
      </c>
      <c r="W52" s="489">
        <v>0</v>
      </c>
      <c r="X52" s="489">
        <v>0</v>
      </c>
      <c r="Y52" s="489">
        <v>0</v>
      </c>
      <c r="Z52" s="250">
        <v>0</v>
      </c>
      <c r="AA52" s="250">
        <v>0</v>
      </c>
      <c r="AB52" s="489">
        <v>0</v>
      </c>
      <c r="AC52" s="489">
        <v>0</v>
      </c>
      <c r="AD52" s="341">
        <v>0</v>
      </c>
      <c r="AE52" s="341">
        <v>1.1255416</v>
      </c>
      <c r="AF52" s="489">
        <v>0</v>
      </c>
      <c r="AG52" s="489">
        <v>0</v>
      </c>
      <c r="AH52" s="489">
        <v>0</v>
      </c>
      <c r="AI52" s="489">
        <v>0</v>
      </c>
      <c r="AJ52" s="341">
        <v>1.0805199999999999</v>
      </c>
      <c r="AK52" s="489">
        <v>0</v>
      </c>
      <c r="AL52" s="489">
        <v>0</v>
      </c>
      <c r="AM52" s="250">
        <v>1</v>
      </c>
      <c r="AN52" s="341">
        <v>0</v>
      </c>
      <c r="AO52" s="490">
        <v>0</v>
      </c>
      <c r="AP52" s="490">
        <v>0</v>
      </c>
      <c r="AQ52" s="490">
        <v>0</v>
      </c>
      <c r="AR52" s="490">
        <v>0</v>
      </c>
      <c r="AS52" s="341">
        <v>0</v>
      </c>
      <c r="AT52" s="490">
        <v>0</v>
      </c>
      <c r="AU52" s="490">
        <v>0</v>
      </c>
      <c r="AV52" s="341">
        <v>0</v>
      </c>
      <c r="AW52" s="494">
        <f t="shared" ref="AW52:AW59" si="8">AN52+AE52+V52</f>
        <v>1.1255416</v>
      </c>
      <c r="AX52" s="494">
        <f t="shared" ref="AX52:AX59" si="9">W52+AF52+AO52</f>
        <v>0</v>
      </c>
      <c r="AY52" s="494">
        <f t="shared" ref="AY52:AY59" si="10">AP52+AG52+X52</f>
        <v>0</v>
      </c>
      <c r="AZ52" s="494">
        <f t="shared" ref="AZ52:AZ59" si="11">AQ52+AH52+Y52</f>
        <v>0</v>
      </c>
      <c r="BA52" s="494">
        <f t="shared" ref="BA52:BA59" si="12">Z52+AI52+AR52</f>
        <v>0</v>
      </c>
      <c r="BB52" s="494">
        <f t="shared" ref="BB52:BB59" si="13">AS52+AJ52+AA52</f>
        <v>1.0805199999999999</v>
      </c>
      <c r="BC52" s="494">
        <f t="shared" ref="BC52:BC59" si="14">AT52+AK52+AB52</f>
        <v>0</v>
      </c>
      <c r="BD52" s="494">
        <f t="shared" ref="BD52:BD59" si="15">AU52+AL52+AC52</f>
        <v>0</v>
      </c>
      <c r="BE52" s="494">
        <f t="shared" ref="BE52:BE59" si="16">AV52+AM52+AD52</f>
        <v>1</v>
      </c>
    </row>
    <row r="53" spans="1:57" s="495" customFormat="1" ht="18.75" x14ac:dyDescent="0.25">
      <c r="A53" s="297" t="s">
        <v>390</v>
      </c>
      <c r="B53" s="298" t="s">
        <v>584</v>
      </c>
      <c r="C53" s="299" t="s">
        <v>585</v>
      </c>
      <c r="D53" s="341">
        <v>1.135416</v>
      </c>
      <c r="E53" s="489">
        <v>0</v>
      </c>
      <c r="F53" s="489">
        <v>0</v>
      </c>
      <c r="G53" s="489">
        <v>0</v>
      </c>
      <c r="H53" s="489">
        <v>0</v>
      </c>
      <c r="I53" s="341">
        <v>1.0900000000000001</v>
      </c>
      <c r="J53" s="489">
        <v>0</v>
      </c>
      <c r="K53" s="489">
        <v>0</v>
      </c>
      <c r="L53" s="250">
        <v>1</v>
      </c>
      <c r="M53" s="489">
        <v>0</v>
      </c>
      <c r="N53" s="489">
        <v>0</v>
      </c>
      <c r="O53" s="489">
        <v>0</v>
      </c>
      <c r="P53" s="489">
        <v>0</v>
      </c>
      <c r="Q53" s="489">
        <v>0</v>
      </c>
      <c r="R53" s="489">
        <v>0</v>
      </c>
      <c r="S53" s="489">
        <v>0</v>
      </c>
      <c r="T53" s="489">
        <v>0</v>
      </c>
      <c r="U53" s="489">
        <v>0</v>
      </c>
      <c r="V53" s="250">
        <v>0</v>
      </c>
      <c r="W53" s="489">
        <v>0</v>
      </c>
      <c r="X53" s="489">
        <v>0</v>
      </c>
      <c r="Y53" s="489">
        <v>0</v>
      </c>
      <c r="Z53" s="250">
        <v>0</v>
      </c>
      <c r="AA53" s="250">
        <v>0</v>
      </c>
      <c r="AB53" s="489">
        <v>0</v>
      </c>
      <c r="AC53" s="489">
        <v>0</v>
      </c>
      <c r="AD53" s="341">
        <v>0</v>
      </c>
      <c r="AE53" s="341">
        <v>1.135416</v>
      </c>
      <c r="AF53" s="489">
        <v>0</v>
      </c>
      <c r="AG53" s="489">
        <v>0</v>
      </c>
      <c r="AH53" s="489">
        <v>0</v>
      </c>
      <c r="AI53" s="489">
        <v>0</v>
      </c>
      <c r="AJ53" s="341">
        <v>1.0900000000000001</v>
      </c>
      <c r="AK53" s="489">
        <v>0</v>
      </c>
      <c r="AL53" s="489">
        <v>0</v>
      </c>
      <c r="AM53" s="250">
        <v>1</v>
      </c>
      <c r="AN53" s="341">
        <v>0</v>
      </c>
      <c r="AO53" s="490">
        <v>0</v>
      </c>
      <c r="AP53" s="490">
        <v>0</v>
      </c>
      <c r="AQ53" s="490">
        <v>0</v>
      </c>
      <c r="AR53" s="490">
        <v>0</v>
      </c>
      <c r="AS53" s="341">
        <v>0</v>
      </c>
      <c r="AT53" s="490">
        <v>0</v>
      </c>
      <c r="AU53" s="490">
        <v>0</v>
      </c>
      <c r="AV53" s="341">
        <v>0</v>
      </c>
      <c r="AW53" s="494">
        <f t="shared" si="8"/>
        <v>1.135416</v>
      </c>
      <c r="AX53" s="494">
        <f t="shared" si="9"/>
        <v>0</v>
      </c>
      <c r="AY53" s="494">
        <f t="shared" si="10"/>
        <v>0</v>
      </c>
      <c r="AZ53" s="494">
        <f t="shared" si="11"/>
        <v>0</v>
      </c>
      <c r="BA53" s="494">
        <f t="shared" si="12"/>
        <v>0</v>
      </c>
      <c r="BB53" s="494">
        <f t="shared" si="13"/>
        <v>1.0900000000000001</v>
      </c>
      <c r="BC53" s="494">
        <f t="shared" si="14"/>
        <v>0</v>
      </c>
      <c r="BD53" s="494">
        <f t="shared" si="15"/>
        <v>0</v>
      </c>
      <c r="BE53" s="494">
        <f t="shared" si="16"/>
        <v>1</v>
      </c>
    </row>
    <row r="54" spans="1:57" s="495" customFormat="1" ht="18.75" x14ac:dyDescent="0.25">
      <c r="A54" s="297" t="s">
        <v>392</v>
      </c>
      <c r="B54" s="298" t="s">
        <v>589</v>
      </c>
      <c r="C54" s="299" t="s">
        <v>588</v>
      </c>
      <c r="D54" s="250">
        <v>0.27</v>
      </c>
      <c r="E54" s="489">
        <v>0</v>
      </c>
      <c r="F54" s="489">
        <v>0</v>
      </c>
      <c r="G54" s="489">
        <v>0</v>
      </c>
      <c r="H54" s="250">
        <v>0</v>
      </c>
      <c r="I54" s="250">
        <v>0.248</v>
      </c>
      <c r="J54" s="489">
        <v>0</v>
      </c>
      <c r="K54" s="489">
        <v>0</v>
      </c>
      <c r="L54" s="341">
        <v>1</v>
      </c>
      <c r="M54" s="489">
        <v>0</v>
      </c>
      <c r="N54" s="489">
        <v>0</v>
      </c>
      <c r="O54" s="489">
        <v>0</v>
      </c>
      <c r="P54" s="489">
        <v>0</v>
      </c>
      <c r="Q54" s="489">
        <v>0</v>
      </c>
      <c r="R54" s="489">
        <v>0</v>
      </c>
      <c r="S54" s="489">
        <v>0</v>
      </c>
      <c r="T54" s="489">
        <v>0</v>
      </c>
      <c r="U54" s="489">
        <v>0</v>
      </c>
      <c r="V54" s="250">
        <v>0.27</v>
      </c>
      <c r="W54" s="489">
        <v>0</v>
      </c>
      <c r="X54" s="489">
        <v>0</v>
      </c>
      <c r="Y54" s="489">
        <v>0</v>
      </c>
      <c r="Z54" s="250">
        <v>0</v>
      </c>
      <c r="AA54" s="250">
        <v>0.248</v>
      </c>
      <c r="AB54" s="489">
        <v>0</v>
      </c>
      <c r="AC54" s="489">
        <v>0</v>
      </c>
      <c r="AD54" s="341">
        <v>1</v>
      </c>
      <c r="AE54" s="341">
        <v>0</v>
      </c>
      <c r="AF54" s="489">
        <v>0</v>
      </c>
      <c r="AG54" s="489">
        <v>0</v>
      </c>
      <c r="AH54" s="489">
        <v>0</v>
      </c>
      <c r="AI54" s="489">
        <v>0</v>
      </c>
      <c r="AJ54" s="341">
        <v>0</v>
      </c>
      <c r="AK54" s="489">
        <v>0</v>
      </c>
      <c r="AL54" s="489">
        <v>0</v>
      </c>
      <c r="AM54" s="250">
        <v>0</v>
      </c>
      <c r="AN54" s="341">
        <v>0</v>
      </c>
      <c r="AO54" s="490">
        <v>0</v>
      </c>
      <c r="AP54" s="490">
        <v>0</v>
      </c>
      <c r="AQ54" s="490">
        <v>0</v>
      </c>
      <c r="AR54" s="490">
        <v>0</v>
      </c>
      <c r="AS54" s="341">
        <v>0</v>
      </c>
      <c r="AT54" s="490">
        <v>0</v>
      </c>
      <c r="AU54" s="490">
        <v>0</v>
      </c>
      <c r="AV54" s="341">
        <v>0</v>
      </c>
      <c r="AW54" s="494">
        <f t="shared" si="8"/>
        <v>0.27</v>
      </c>
      <c r="AX54" s="494">
        <f t="shared" si="9"/>
        <v>0</v>
      </c>
      <c r="AY54" s="494">
        <f t="shared" si="10"/>
        <v>0</v>
      </c>
      <c r="AZ54" s="494">
        <f t="shared" si="11"/>
        <v>0</v>
      </c>
      <c r="BA54" s="494">
        <f t="shared" si="12"/>
        <v>0</v>
      </c>
      <c r="BB54" s="494">
        <f t="shared" si="13"/>
        <v>0.248</v>
      </c>
      <c r="BC54" s="494">
        <f t="shared" si="14"/>
        <v>0</v>
      </c>
      <c r="BD54" s="494">
        <f t="shared" si="15"/>
        <v>0</v>
      </c>
      <c r="BE54" s="494">
        <f t="shared" si="16"/>
        <v>1</v>
      </c>
    </row>
    <row r="55" spans="1:57" s="495" customFormat="1" ht="18.75" x14ac:dyDescent="0.25">
      <c r="A55" s="297" t="s">
        <v>394</v>
      </c>
      <c r="B55" s="298" t="s">
        <v>592</v>
      </c>
      <c r="C55" s="299" t="s">
        <v>593</v>
      </c>
      <c r="D55" s="360">
        <v>0.14687500000000001</v>
      </c>
      <c r="E55" s="490">
        <v>0</v>
      </c>
      <c r="F55" s="490">
        <v>0</v>
      </c>
      <c r="G55" s="490">
        <v>0</v>
      </c>
      <c r="H55" s="490">
        <v>0</v>
      </c>
      <c r="I55" s="360">
        <v>0.14099999999999999</v>
      </c>
      <c r="J55" s="490">
        <v>0</v>
      </c>
      <c r="K55" s="490">
        <v>0</v>
      </c>
      <c r="L55" s="341">
        <v>1</v>
      </c>
      <c r="M55" s="489">
        <v>0</v>
      </c>
      <c r="N55" s="489">
        <v>0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0</v>
      </c>
      <c r="U55" s="489">
        <v>0</v>
      </c>
      <c r="V55" s="360">
        <v>0</v>
      </c>
      <c r="W55" s="489">
        <v>0</v>
      </c>
      <c r="X55" s="489">
        <v>0</v>
      </c>
      <c r="Y55" s="489">
        <v>0</v>
      </c>
      <c r="Z55" s="360">
        <v>0</v>
      </c>
      <c r="AA55" s="360">
        <v>0</v>
      </c>
      <c r="AB55" s="489">
        <v>0</v>
      </c>
      <c r="AC55" s="489">
        <v>0</v>
      </c>
      <c r="AD55" s="360">
        <v>0</v>
      </c>
      <c r="AE55" s="341">
        <v>0</v>
      </c>
      <c r="AF55" s="489">
        <v>0</v>
      </c>
      <c r="AG55" s="489">
        <v>0</v>
      </c>
      <c r="AH55" s="489">
        <v>0</v>
      </c>
      <c r="AI55" s="489">
        <v>0</v>
      </c>
      <c r="AJ55" s="341">
        <v>0</v>
      </c>
      <c r="AK55" s="489">
        <v>0</v>
      </c>
      <c r="AL55" s="489">
        <v>0</v>
      </c>
      <c r="AM55" s="250">
        <v>0</v>
      </c>
      <c r="AN55" s="360">
        <v>0.14687500000000001</v>
      </c>
      <c r="AO55" s="490">
        <v>0</v>
      </c>
      <c r="AP55" s="490">
        <v>0</v>
      </c>
      <c r="AQ55" s="490">
        <v>0</v>
      </c>
      <c r="AR55" s="490">
        <v>0</v>
      </c>
      <c r="AS55" s="360">
        <v>0.14099999999999999</v>
      </c>
      <c r="AT55" s="490">
        <v>0</v>
      </c>
      <c r="AU55" s="490">
        <v>0</v>
      </c>
      <c r="AV55" s="341">
        <v>1</v>
      </c>
      <c r="AW55" s="494">
        <f t="shared" si="8"/>
        <v>0.14687500000000001</v>
      </c>
      <c r="AX55" s="494">
        <f t="shared" si="9"/>
        <v>0</v>
      </c>
      <c r="AY55" s="494">
        <f t="shared" si="10"/>
        <v>0</v>
      </c>
      <c r="AZ55" s="494">
        <f t="shared" si="11"/>
        <v>0</v>
      </c>
      <c r="BA55" s="494">
        <f t="shared" si="12"/>
        <v>0</v>
      </c>
      <c r="BB55" s="494">
        <f t="shared" si="13"/>
        <v>0.14099999999999999</v>
      </c>
      <c r="BC55" s="494">
        <f t="shared" si="14"/>
        <v>0</v>
      </c>
      <c r="BD55" s="494">
        <f t="shared" si="15"/>
        <v>0</v>
      </c>
      <c r="BE55" s="494">
        <f t="shared" si="16"/>
        <v>1</v>
      </c>
    </row>
    <row r="56" spans="1:57" s="495" customFormat="1" ht="18.75" x14ac:dyDescent="0.25">
      <c r="A56" s="297" t="s">
        <v>396</v>
      </c>
      <c r="B56" s="298" t="s">
        <v>594</v>
      </c>
      <c r="C56" s="299" t="s">
        <v>595</v>
      </c>
      <c r="D56" s="360">
        <v>0.88871</v>
      </c>
      <c r="E56" s="490">
        <v>0</v>
      </c>
      <c r="F56" s="490">
        <v>0</v>
      </c>
      <c r="G56" s="490">
        <v>0</v>
      </c>
      <c r="H56" s="490">
        <v>0</v>
      </c>
      <c r="I56" s="360">
        <v>0.82650000000000001</v>
      </c>
      <c r="J56" s="490">
        <v>0</v>
      </c>
      <c r="K56" s="490">
        <v>0</v>
      </c>
      <c r="L56" s="341">
        <v>1</v>
      </c>
      <c r="M56" s="489">
        <v>0</v>
      </c>
      <c r="N56" s="489">
        <v>0</v>
      </c>
      <c r="O56" s="489">
        <v>0</v>
      </c>
      <c r="P56" s="489">
        <v>0</v>
      </c>
      <c r="Q56" s="489">
        <v>0</v>
      </c>
      <c r="R56" s="489">
        <v>0</v>
      </c>
      <c r="S56" s="489">
        <v>0</v>
      </c>
      <c r="T56" s="489">
        <v>0</v>
      </c>
      <c r="U56" s="489">
        <v>0</v>
      </c>
      <c r="V56" s="360">
        <v>0</v>
      </c>
      <c r="W56" s="489">
        <v>0</v>
      </c>
      <c r="X56" s="489">
        <v>0</v>
      </c>
      <c r="Y56" s="489">
        <v>0</v>
      </c>
      <c r="Z56" s="360">
        <v>0</v>
      </c>
      <c r="AA56" s="360">
        <v>0</v>
      </c>
      <c r="AB56" s="489">
        <v>0</v>
      </c>
      <c r="AC56" s="489">
        <v>0</v>
      </c>
      <c r="AD56" s="360">
        <v>0</v>
      </c>
      <c r="AE56" s="341">
        <v>0</v>
      </c>
      <c r="AF56" s="489">
        <v>0</v>
      </c>
      <c r="AG56" s="489">
        <v>0</v>
      </c>
      <c r="AH56" s="489">
        <v>0</v>
      </c>
      <c r="AI56" s="489">
        <v>0</v>
      </c>
      <c r="AJ56" s="341">
        <v>0</v>
      </c>
      <c r="AK56" s="489">
        <v>0</v>
      </c>
      <c r="AL56" s="489">
        <v>0</v>
      </c>
      <c r="AM56" s="250">
        <v>0</v>
      </c>
      <c r="AN56" s="360">
        <v>0.88871</v>
      </c>
      <c r="AO56" s="490">
        <v>0</v>
      </c>
      <c r="AP56" s="490">
        <v>0</v>
      </c>
      <c r="AQ56" s="490">
        <v>0</v>
      </c>
      <c r="AR56" s="490">
        <v>0</v>
      </c>
      <c r="AS56" s="360">
        <v>0.82650000000000001</v>
      </c>
      <c r="AT56" s="490">
        <v>0</v>
      </c>
      <c r="AU56" s="490">
        <v>0</v>
      </c>
      <c r="AV56" s="341">
        <v>1</v>
      </c>
      <c r="AW56" s="494">
        <f t="shared" si="8"/>
        <v>0.88871</v>
      </c>
      <c r="AX56" s="494">
        <f t="shared" si="9"/>
        <v>0</v>
      </c>
      <c r="AY56" s="494">
        <f t="shared" si="10"/>
        <v>0</v>
      </c>
      <c r="AZ56" s="494">
        <f t="shared" si="11"/>
        <v>0</v>
      </c>
      <c r="BA56" s="494">
        <f t="shared" si="12"/>
        <v>0</v>
      </c>
      <c r="BB56" s="494">
        <f t="shared" si="13"/>
        <v>0.82650000000000001</v>
      </c>
      <c r="BC56" s="494">
        <f t="shared" si="14"/>
        <v>0</v>
      </c>
      <c r="BD56" s="494">
        <f t="shared" si="15"/>
        <v>0</v>
      </c>
      <c r="BE56" s="494">
        <f t="shared" si="16"/>
        <v>1</v>
      </c>
    </row>
    <row r="57" spans="1:57" s="495" customFormat="1" ht="18.75" x14ac:dyDescent="0.25">
      <c r="A57" s="297" t="s">
        <v>397</v>
      </c>
      <c r="B57" s="298" t="s">
        <v>596</v>
      </c>
      <c r="C57" s="299" t="s">
        <v>597</v>
      </c>
      <c r="D57" s="360">
        <v>5.2083999999999998E-2</v>
      </c>
      <c r="E57" s="490">
        <v>0</v>
      </c>
      <c r="F57" s="490">
        <v>0</v>
      </c>
      <c r="G57" s="490">
        <v>0</v>
      </c>
      <c r="H57" s="490">
        <v>0</v>
      </c>
      <c r="I57" s="360">
        <v>0.05</v>
      </c>
      <c r="J57" s="490">
        <v>0</v>
      </c>
      <c r="K57" s="490">
        <v>0</v>
      </c>
      <c r="L57" s="341">
        <v>1</v>
      </c>
      <c r="M57" s="489">
        <v>0</v>
      </c>
      <c r="N57" s="489">
        <v>0</v>
      </c>
      <c r="O57" s="489">
        <v>0</v>
      </c>
      <c r="P57" s="489">
        <v>0</v>
      </c>
      <c r="Q57" s="489">
        <v>0</v>
      </c>
      <c r="R57" s="489">
        <v>0</v>
      </c>
      <c r="S57" s="489">
        <v>0</v>
      </c>
      <c r="T57" s="489">
        <v>0</v>
      </c>
      <c r="U57" s="489">
        <v>0</v>
      </c>
      <c r="V57" s="360">
        <v>0</v>
      </c>
      <c r="W57" s="489">
        <v>0</v>
      </c>
      <c r="X57" s="489">
        <v>0</v>
      </c>
      <c r="Y57" s="489">
        <v>0</v>
      </c>
      <c r="Z57" s="360">
        <v>0</v>
      </c>
      <c r="AA57" s="360">
        <v>0</v>
      </c>
      <c r="AB57" s="489">
        <v>0</v>
      </c>
      <c r="AC57" s="489">
        <v>0</v>
      </c>
      <c r="AD57" s="360">
        <v>0</v>
      </c>
      <c r="AE57" s="341">
        <v>0</v>
      </c>
      <c r="AF57" s="489">
        <v>0</v>
      </c>
      <c r="AG57" s="489">
        <v>0</v>
      </c>
      <c r="AH57" s="489">
        <v>0</v>
      </c>
      <c r="AI57" s="489">
        <v>0</v>
      </c>
      <c r="AJ57" s="341">
        <v>0</v>
      </c>
      <c r="AK57" s="489">
        <v>0</v>
      </c>
      <c r="AL57" s="489">
        <v>0</v>
      </c>
      <c r="AM57" s="250">
        <v>0</v>
      </c>
      <c r="AN57" s="360">
        <v>5.2083999999999998E-2</v>
      </c>
      <c r="AO57" s="490">
        <v>0</v>
      </c>
      <c r="AP57" s="490">
        <v>0</v>
      </c>
      <c r="AQ57" s="490">
        <v>0</v>
      </c>
      <c r="AR57" s="490">
        <v>0</v>
      </c>
      <c r="AS57" s="360">
        <v>0.05</v>
      </c>
      <c r="AT57" s="490">
        <v>0</v>
      </c>
      <c r="AU57" s="490">
        <v>0</v>
      </c>
      <c r="AV57" s="341">
        <v>1</v>
      </c>
      <c r="AW57" s="494">
        <f t="shared" si="8"/>
        <v>5.2083999999999998E-2</v>
      </c>
      <c r="AX57" s="494">
        <f t="shared" si="9"/>
        <v>0</v>
      </c>
      <c r="AY57" s="494">
        <f t="shared" si="10"/>
        <v>0</v>
      </c>
      <c r="AZ57" s="494">
        <f t="shared" si="11"/>
        <v>0</v>
      </c>
      <c r="BA57" s="494">
        <f t="shared" si="12"/>
        <v>0</v>
      </c>
      <c r="BB57" s="494">
        <f t="shared" si="13"/>
        <v>0.05</v>
      </c>
      <c r="BC57" s="494">
        <f t="shared" si="14"/>
        <v>0</v>
      </c>
      <c r="BD57" s="494">
        <f t="shared" si="15"/>
        <v>0</v>
      </c>
      <c r="BE57" s="494">
        <f t="shared" si="16"/>
        <v>1</v>
      </c>
    </row>
    <row r="58" spans="1:57" s="495" customFormat="1" ht="18.75" x14ac:dyDescent="0.25">
      <c r="A58" s="297" t="s">
        <v>598</v>
      </c>
      <c r="B58" s="298" t="s">
        <v>599</v>
      </c>
      <c r="C58" s="299" t="s">
        <v>600</v>
      </c>
      <c r="D58" s="360">
        <f>0.16323</f>
        <v>0.16322999999999999</v>
      </c>
      <c r="E58" s="489">
        <v>0</v>
      </c>
      <c r="F58" s="489">
        <v>0</v>
      </c>
      <c r="G58" s="489">
        <v>0</v>
      </c>
      <c r="H58" s="489">
        <v>0</v>
      </c>
      <c r="I58" s="360">
        <v>0.15179999999999999</v>
      </c>
      <c r="J58" s="489">
        <v>0</v>
      </c>
      <c r="K58" s="489">
        <v>0</v>
      </c>
      <c r="L58" s="250">
        <v>1</v>
      </c>
      <c r="M58" s="489">
        <v>0</v>
      </c>
      <c r="N58" s="489">
        <v>0</v>
      </c>
      <c r="O58" s="489">
        <v>0</v>
      </c>
      <c r="P58" s="489">
        <v>0</v>
      </c>
      <c r="Q58" s="489">
        <v>0</v>
      </c>
      <c r="R58" s="489">
        <v>0</v>
      </c>
      <c r="S58" s="489">
        <v>0</v>
      </c>
      <c r="T58" s="489">
        <v>0</v>
      </c>
      <c r="U58" s="489">
        <v>0</v>
      </c>
      <c r="V58" s="360">
        <v>0</v>
      </c>
      <c r="W58" s="489">
        <v>0</v>
      </c>
      <c r="X58" s="489">
        <v>0</v>
      </c>
      <c r="Y58" s="489">
        <v>0</v>
      </c>
      <c r="Z58" s="360">
        <v>0</v>
      </c>
      <c r="AA58" s="360">
        <v>0</v>
      </c>
      <c r="AB58" s="489">
        <v>0</v>
      </c>
      <c r="AC58" s="489">
        <v>0</v>
      </c>
      <c r="AD58" s="360">
        <v>0</v>
      </c>
      <c r="AE58" s="360">
        <f>0.16323</f>
        <v>0.16322999999999999</v>
      </c>
      <c r="AF58" s="489">
        <v>0</v>
      </c>
      <c r="AG58" s="489">
        <v>0</v>
      </c>
      <c r="AH58" s="489">
        <v>0</v>
      </c>
      <c r="AI58" s="489">
        <v>0</v>
      </c>
      <c r="AJ58" s="360">
        <v>0.15179999999999999</v>
      </c>
      <c r="AK58" s="489">
        <v>0</v>
      </c>
      <c r="AL58" s="489">
        <v>0</v>
      </c>
      <c r="AM58" s="250">
        <v>1</v>
      </c>
      <c r="AN58" s="360">
        <v>0</v>
      </c>
      <c r="AO58" s="490">
        <v>0</v>
      </c>
      <c r="AP58" s="490">
        <v>0</v>
      </c>
      <c r="AQ58" s="490">
        <v>0</v>
      </c>
      <c r="AR58" s="490">
        <v>0</v>
      </c>
      <c r="AS58" s="360">
        <v>0</v>
      </c>
      <c r="AT58" s="490">
        <v>0</v>
      </c>
      <c r="AU58" s="490">
        <v>0</v>
      </c>
      <c r="AV58" s="360">
        <v>0</v>
      </c>
      <c r="AW58" s="494">
        <f t="shared" si="8"/>
        <v>0.16322999999999999</v>
      </c>
      <c r="AX58" s="494">
        <f t="shared" si="9"/>
        <v>0</v>
      </c>
      <c r="AY58" s="494">
        <f t="shared" si="10"/>
        <v>0</v>
      </c>
      <c r="AZ58" s="494">
        <f t="shared" si="11"/>
        <v>0</v>
      </c>
      <c r="BA58" s="494">
        <f t="shared" si="12"/>
        <v>0</v>
      </c>
      <c r="BB58" s="494">
        <f t="shared" si="13"/>
        <v>0.15179999999999999</v>
      </c>
      <c r="BC58" s="494">
        <f t="shared" si="14"/>
        <v>0</v>
      </c>
      <c r="BD58" s="494">
        <f t="shared" si="15"/>
        <v>0</v>
      </c>
      <c r="BE58" s="494">
        <f t="shared" si="16"/>
        <v>1</v>
      </c>
    </row>
    <row r="59" spans="1:57" s="495" customFormat="1" ht="18.75" x14ac:dyDescent="0.25">
      <c r="A59" s="297" t="s">
        <v>601</v>
      </c>
      <c r="B59" s="298" t="s">
        <v>602</v>
      </c>
      <c r="C59" s="299" t="s">
        <v>603</v>
      </c>
      <c r="D59" s="250">
        <v>0.58453124999999995</v>
      </c>
      <c r="E59" s="489">
        <v>0</v>
      </c>
      <c r="F59" s="489">
        <v>0</v>
      </c>
      <c r="G59" s="489">
        <v>0</v>
      </c>
      <c r="H59" s="250">
        <v>0</v>
      </c>
      <c r="I59" s="250">
        <v>0.56115000000000004</v>
      </c>
      <c r="J59" s="489">
        <v>0</v>
      </c>
      <c r="K59" s="489">
        <v>0</v>
      </c>
      <c r="L59" s="250">
        <v>1</v>
      </c>
      <c r="M59" s="489">
        <v>0</v>
      </c>
      <c r="N59" s="489">
        <v>0</v>
      </c>
      <c r="O59" s="489">
        <v>0</v>
      </c>
      <c r="P59" s="489">
        <v>0</v>
      </c>
      <c r="Q59" s="489">
        <v>0</v>
      </c>
      <c r="R59" s="489">
        <v>0</v>
      </c>
      <c r="S59" s="489">
        <v>0</v>
      </c>
      <c r="T59" s="489">
        <v>0</v>
      </c>
      <c r="U59" s="489">
        <v>0</v>
      </c>
      <c r="V59" s="250">
        <v>0.58453124999999995</v>
      </c>
      <c r="W59" s="489">
        <v>0</v>
      </c>
      <c r="X59" s="489">
        <v>0</v>
      </c>
      <c r="Y59" s="489">
        <v>0</v>
      </c>
      <c r="Z59" s="250">
        <v>0</v>
      </c>
      <c r="AA59" s="250">
        <v>0.56115000000000004</v>
      </c>
      <c r="AB59" s="489">
        <v>0</v>
      </c>
      <c r="AC59" s="489">
        <v>0</v>
      </c>
      <c r="AD59" s="250">
        <v>1</v>
      </c>
      <c r="AE59" s="250">
        <v>0</v>
      </c>
      <c r="AF59" s="489">
        <v>0</v>
      </c>
      <c r="AG59" s="489">
        <v>0</v>
      </c>
      <c r="AH59" s="489">
        <v>0</v>
      </c>
      <c r="AI59" s="489">
        <v>0</v>
      </c>
      <c r="AJ59" s="250">
        <v>0</v>
      </c>
      <c r="AK59" s="489">
        <v>0</v>
      </c>
      <c r="AL59" s="489">
        <v>0</v>
      </c>
      <c r="AM59" s="250">
        <v>0</v>
      </c>
      <c r="AN59" s="341">
        <v>0</v>
      </c>
      <c r="AO59" s="490">
        <v>0</v>
      </c>
      <c r="AP59" s="490">
        <v>0</v>
      </c>
      <c r="AQ59" s="490">
        <v>0</v>
      </c>
      <c r="AR59" s="490">
        <v>0</v>
      </c>
      <c r="AS59" s="341">
        <v>0</v>
      </c>
      <c r="AT59" s="490">
        <v>0</v>
      </c>
      <c r="AU59" s="490">
        <v>0</v>
      </c>
      <c r="AV59" s="341">
        <v>0</v>
      </c>
      <c r="AW59" s="494">
        <f t="shared" si="8"/>
        <v>0.58453124999999995</v>
      </c>
      <c r="AX59" s="494">
        <f t="shared" si="9"/>
        <v>0</v>
      </c>
      <c r="AY59" s="494">
        <f t="shared" si="10"/>
        <v>0</v>
      </c>
      <c r="AZ59" s="494">
        <f t="shared" si="11"/>
        <v>0</v>
      </c>
      <c r="BA59" s="494">
        <f t="shared" si="12"/>
        <v>0</v>
      </c>
      <c r="BB59" s="494">
        <f t="shared" si="13"/>
        <v>0.56115000000000004</v>
      </c>
      <c r="BC59" s="494">
        <f t="shared" si="14"/>
        <v>0</v>
      </c>
      <c r="BD59" s="494">
        <f t="shared" si="15"/>
        <v>0</v>
      </c>
      <c r="BE59" s="494">
        <f t="shared" si="16"/>
        <v>1</v>
      </c>
    </row>
    <row r="60" spans="1:57" s="121" customFormat="1" ht="47.25" x14ac:dyDescent="0.25">
      <c r="A60" s="9" t="s">
        <v>22</v>
      </c>
      <c r="B60" s="9" t="s">
        <v>83</v>
      </c>
      <c r="C60" s="15" t="s">
        <v>113</v>
      </c>
      <c r="D60" s="12">
        <f t="shared" ref="D60:BD60" si="17">D61</f>
        <v>1.2096</v>
      </c>
      <c r="E60" s="12">
        <f t="shared" si="17"/>
        <v>0</v>
      </c>
      <c r="F60" s="12">
        <f t="shared" si="17"/>
        <v>0</v>
      </c>
      <c r="G60" s="12">
        <f t="shared" si="17"/>
        <v>0</v>
      </c>
      <c r="H60" s="12">
        <f t="shared" si="17"/>
        <v>0</v>
      </c>
      <c r="I60" s="12">
        <f t="shared" si="17"/>
        <v>1.26</v>
      </c>
      <c r="J60" s="12">
        <f t="shared" si="17"/>
        <v>0</v>
      </c>
      <c r="K60" s="12">
        <f t="shared" si="17"/>
        <v>0</v>
      </c>
      <c r="L60" s="12">
        <f t="shared" si="17"/>
        <v>1</v>
      </c>
      <c r="M60" s="12">
        <f t="shared" si="17"/>
        <v>0</v>
      </c>
      <c r="N60" s="12">
        <f t="shared" si="17"/>
        <v>0</v>
      </c>
      <c r="O60" s="12">
        <f t="shared" si="17"/>
        <v>0</v>
      </c>
      <c r="P60" s="12">
        <f t="shared" si="17"/>
        <v>0</v>
      </c>
      <c r="Q60" s="12">
        <f t="shared" si="17"/>
        <v>0</v>
      </c>
      <c r="R60" s="12">
        <f t="shared" si="17"/>
        <v>0</v>
      </c>
      <c r="S60" s="12">
        <f t="shared" si="17"/>
        <v>0</v>
      </c>
      <c r="T60" s="12">
        <f t="shared" si="17"/>
        <v>0</v>
      </c>
      <c r="U60" s="12">
        <f t="shared" si="17"/>
        <v>0</v>
      </c>
      <c r="V60" s="12">
        <f t="shared" si="17"/>
        <v>0</v>
      </c>
      <c r="W60" s="12">
        <f t="shared" si="17"/>
        <v>0</v>
      </c>
      <c r="X60" s="12">
        <f t="shared" si="17"/>
        <v>0</v>
      </c>
      <c r="Y60" s="12">
        <f t="shared" si="17"/>
        <v>0</v>
      </c>
      <c r="Z60" s="12">
        <f t="shared" si="17"/>
        <v>0</v>
      </c>
      <c r="AA60" s="12">
        <f t="shared" si="17"/>
        <v>0</v>
      </c>
      <c r="AB60" s="12">
        <f t="shared" si="17"/>
        <v>0</v>
      </c>
      <c r="AC60" s="12">
        <f t="shared" si="17"/>
        <v>0</v>
      </c>
      <c r="AD60" s="12">
        <f t="shared" si="17"/>
        <v>0</v>
      </c>
      <c r="AE60" s="12">
        <f t="shared" si="17"/>
        <v>1.2096</v>
      </c>
      <c r="AF60" s="12">
        <f t="shared" si="17"/>
        <v>0</v>
      </c>
      <c r="AG60" s="12">
        <f t="shared" si="17"/>
        <v>0</v>
      </c>
      <c r="AH60" s="12">
        <f t="shared" si="17"/>
        <v>0</v>
      </c>
      <c r="AI60" s="12">
        <f t="shared" si="17"/>
        <v>0</v>
      </c>
      <c r="AJ60" s="12">
        <f t="shared" si="17"/>
        <v>1.26</v>
      </c>
      <c r="AK60" s="12">
        <f t="shared" si="17"/>
        <v>0</v>
      </c>
      <c r="AL60" s="12">
        <f t="shared" si="17"/>
        <v>0</v>
      </c>
      <c r="AM60" s="12">
        <f t="shared" si="17"/>
        <v>1</v>
      </c>
      <c r="AN60" s="12">
        <f t="shared" si="17"/>
        <v>0</v>
      </c>
      <c r="AO60" s="12">
        <f t="shared" si="17"/>
        <v>0</v>
      </c>
      <c r="AP60" s="12">
        <f t="shared" si="17"/>
        <v>0</v>
      </c>
      <c r="AQ60" s="12">
        <f t="shared" si="17"/>
        <v>0</v>
      </c>
      <c r="AR60" s="12">
        <f t="shared" si="17"/>
        <v>0</v>
      </c>
      <c r="AS60" s="12">
        <f t="shared" si="17"/>
        <v>0</v>
      </c>
      <c r="AT60" s="12">
        <f t="shared" si="17"/>
        <v>0</v>
      </c>
      <c r="AU60" s="12">
        <f t="shared" si="17"/>
        <v>0</v>
      </c>
      <c r="AV60" s="12">
        <f t="shared" si="17"/>
        <v>0</v>
      </c>
      <c r="AW60" s="12">
        <f t="shared" si="17"/>
        <v>1.2096</v>
      </c>
      <c r="AX60" s="12">
        <f t="shared" si="17"/>
        <v>0</v>
      </c>
      <c r="AY60" s="12">
        <f t="shared" si="17"/>
        <v>0</v>
      </c>
      <c r="AZ60" s="12">
        <f t="shared" si="17"/>
        <v>0</v>
      </c>
      <c r="BA60" s="12">
        <f t="shared" si="17"/>
        <v>0</v>
      </c>
      <c r="BB60" s="12">
        <f t="shared" si="17"/>
        <v>1.26</v>
      </c>
      <c r="BC60" s="12">
        <f t="shared" si="17"/>
        <v>0</v>
      </c>
      <c r="BD60" s="12">
        <f t="shared" si="17"/>
        <v>0</v>
      </c>
      <c r="BE60" s="12">
        <f>BE61</f>
        <v>1</v>
      </c>
    </row>
    <row r="61" spans="1:57" s="497" customFormat="1" ht="18.75" x14ac:dyDescent="0.25">
      <c r="A61" s="379" t="s">
        <v>22</v>
      </c>
      <c r="B61" s="493" t="s">
        <v>577</v>
      </c>
      <c r="C61" s="313" t="s">
        <v>578</v>
      </c>
      <c r="D61" s="366">
        <f>630*2*0.96/1000</f>
        <v>1.2096</v>
      </c>
      <c r="E61" s="496">
        <v>0</v>
      </c>
      <c r="F61" s="496">
        <v>0</v>
      </c>
      <c r="G61" s="496">
        <v>0</v>
      </c>
      <c r="H61" s="496">
        <v>0</v>
      </c>
      <c r="I61" s="366">
        <f>630*2/1000</f>
        <v>1.26</v>
      </c>
      <c r="J61" s="496">
        <v>0</v>
      </c>
      <c r="K61" s="496">
        <v>0</v>
      </c>
      <c r="L61" s="496">
        <v>1</v>
      </c>
      <c r="M61" s="496">
        <v>0</v>
      </c>
      <c r="N61" s="496">
        <v>0</v>
      </c>
      <c r="O61" s="496">
        <v>0</v>
      </c>
      <c r="P61" s="496">
        <v>0</v>
      </c>
      <c r="Q61" s="496">
        <v>0</v>
      </c>
      <c r="R61" s="496">
        <v>0</v>
      </c>
      <c r="S61" s="496">
        <v>0</v>
      </c>
      <c r="T61" s="496">
        <v>0</v>
      </c>
      <c r="U61" s="496">
        <v>0</v>
      </c>
      <c r="V61" s="496">
        <v>0</v>
      </c>
      <c r="W61" s="496">
        <v>0</v>
      </c>
      <c r="X61" s="496">
        <v>0</v>
      </c>
      <c r="Y61" s="496">
        <v>0</v>
      </c>
      <c r="Z61" s="496">
        <v>0</v>
      </c>
      <c r="AA61" s="496">
        <v>0</v>
      </c>
      <c r="AB61" s="496">
        <v>0</v>
      </c>
      <c r="AC61" s="496">
        <v>0</v>
      </c>
      <c r="AD61" s="496">
        <v>0</v>
      </c>
      <c r="AE61" s="492">
        <f>D61</f>
        <v>1.2096</v>
      </c>
      <c r="AF61" s="492">
        <v>0</v>
      </c>
      <c r="AG61" s="492">
        <v>0</v>
      </c>
      <c r="AH61" s="492">
        <v>0</v>
      </c>
      <c r="AI61" s="492">
        <v>0</v>
      </c>
      <c r="AJ61" s="492">
        <f>I61</f>
        <v>1.26</v>
      </c>
      <c r="AK61" s="492">
        <v>0</v>
      </c>
      <c r="AL61" s="492">
        <v>0</v>
      </c>
      <c r="AM61" s="492">
        <v>1</v>
      </c>
      <c r="AN61" s="492">
        <v>0</v>
      </c>
      <c r="AO61" s="492">
        <v>0</v>
      </c>
      <c r="AP61" s="492">
        <v>0</v>
      </c>
      <c r="AQ61" s="492">
        <v>0</v>
      </c>
      <c r="AR61" s="492">
        <v>0</v>
      </c>
      <c r="AS61" s="492">
        <v>0</v>
      </c>
      <c r="AT61" s="492">
        <v>0</v>
      </c>
      <c r="AU61" s="492">
        <v>0</v>
      </c>
      <c r="AV61" s="492">
        <v>0</v>
      </c>
      <c r="AW61" s="496">
        <f>AN61+AE61+V61</f>
        <v>1.2096</v>
      </c>
      <c r="AX61" s="496">
        <v>0</v>
      </c>
      <c r="AY61" s="496">
        <v>0</v>
      </c>
      <c r="AZ61" s="496">
        <v>0</v>
      </c>
      <c r="BA61" s="496">
        <v>0</v>
      </c>
      <c r="BB61" s="496">
        <f>AS61+AJ61+AA61</f>
        <v>1.26</v>
      </c>
      <c r="BC61" s="496">
        <v>0</v>
      </c>
      <c r="BD61" s="496">
        <v>0</v>
      </c>
      <c r="BE61" s="496">
        <f>AV61+AM61+AD61</f>
        <v>1</v>
      </c>
    </row>
    <row r="62" spans="1:57" s="121" customFormat="1" ht="47.25" x14ac:dyDescent="0.25">
      <c r="A62" s="9" t="s">
        <v>7</v>
      </c>
      <c r="B62" s="9" t="s">
        <v>84</v>
      </c>
      <c r="C62" s="15" t="s">
        <v>113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</row>
    <row r="63" spans="1:57" s="121" customFormat="1" ht="18.75" x14ac:dyDescent="0.25">
      <c r="A63" s="9" t="s">
        <v>27</v>
      </c>
      <c r="B63" s="9" t="s">
        <v>85</v>
      </c>
      <c r="C63" s="15" t="s">
        <v>113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</row>
    <row r="64" spans="1:57" s="121" customFormat="1" ht="31.5" x14ac:dyDescent="0.25">
      <c r="A64" s="9" t="s">
        <v>35</v>
      </c>
      <c r="B64" s="9" t="s">
        <v>86</v>
      </c>
      <c r="C64" s="15" t="s">
        <v>113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</row>
    <row r="65" spans="1:57" s="121" customFormat="1" ht="31.5" x14ac:dyDescent="0.25">
      <c r="A65" s="9" t="s">
        <v>8</v>
      </c>
      <c r="B65" s="9" t="s">
        <v>92</v>
      </c>
      <c r="C65" s="15" t="s">
        <v>113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</row>
    <row r="66" spans="1:57" s="121" customFormat="1" ht="31.5" x14ac:dyDescent="0.25">
      <c r="A66" s="9" t="s">
        <v>24</v>
      </c>
      <c r="B66" s="9" t="s">
        <v>93</v>
      </c>
      <c r="C66" s="15" t="s">
        <v>113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</row>
    <row r="67" spans="1:57" s="121" customFormat="1" ht="31.5" x14ac:dyDescent="0.25">
      <c r="A67" s="9" t="s">
        <v>25</v>
      </c>
      <c r="B67" s="9" t="s">
        <v>94</v>
      </c>
      <c r="C67" s="15" t="s">
        <v>113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</row>
    <row r="68" spans="1:57" s="121" customFormat="1" ht="31.5" x14ac:dyDescent="0.25">
      <c r="A68" s="9" t="s">
        <v>26</v>
      </c>
      <c r="B68" s="9" t="s">
        <v>95</v>
      </c>
      <c r="C68" s="15" t="s">
        <v>113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</row>
    <row r="69" spans="1:57" s="121" customFormat="1" ht="31.5" x14ac:dyDescent="0.25">
      <c r="A69" s="9" t="s">
        <v>87</v>
      </c>
      <c r="B69" s="9" t="s">
        <v>96</v>
      </c>
      <c r="C69" s="15" t="s">
        <v>113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</row>
    <row r="70" spans="1:57" s="121" customFormat="1" ht="47.25" x14ac:dyDescent="0.25">
      <c r="A70" s="9" t="s">
        <v>88</v>
      </c>
      <c r="B70" s="9" t="s">
        <v>97</v>
      </c>
      <c r="C70" s="15" t="s">
        <v>113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</row>
    <row r="71" spans="1:57" s="121" customFormat="1" ht="31.5" x14ac:dyDescent="0.25">
      <c r="A71" s="9" t="s">
        <v>89</v>
      </c>
      <c r="B71" s="9" t="s">
        <v>98</v>
      </c>
      <c r="C71" s="15" t="s">
        <v>113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</row>
    <row r="72" spans="1:57" s="121" customFormat="1" ht="31.5" x14ac:dyDescent="0.25">
      <c r="A72" s="9" t="s">
        <v>90</v>
      </c>
      <c r="B72" s="9" t="s">
        <v>99</v>
      </c>
      <c r="C72" s="15" t="s">
        <v>113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</row>
    <row r="73" spans="1:57" s="121" customFormat="1" ht="47.25" x14ac:dyDescent="0.25">
      <c r="A73" s="9" t="s">
        <v>91</v>
      </c>
      <c r="B73" s="9" t="s">
        <v>100</v>
      </c>
      <c r="C73" s="15" t="s">
        <v>113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</row>
    <row r="74" spans="1:57" s="121" customFormat="1" ht="47.25" x14ac:dyDescent="0.25">
      <c r="A74" s="9" t="s">
        <v>17</v>
      </c>
      <c r="B74" s="9" t="s">
        <v>102</v>
      </c>
      <c r="C74" s="15" t="s">
        <v>113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</row>
    <row r="75" spans="1:57" s="121" customFormat="1" ht="31.5" x14ac:dyDescent="0.25">
      <c r="A75" s="9" t="s">
        <v>101</v>
      </c>
      <c r="B75" s="9" t="s">
        <v>103</v>
      </c>
      <c r="C75" s="15" t="s">
        <v>113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</row>
    <row r="76" spans="1:57" s="121" customFormat="1" ht="31.5" x14ac:dyDescent="0.25">
      <c r="A76" s="9" t="s">
        <v>118</v>
      </c>
      <c r="B76" s="9" t="s">
        <v>117</v>
      </c>
      <c r="C76" s="15" t="s">
        <v>113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</row>
    <row r="77" spans="1:57" s="121" customFormat="1" ht="47.25" x14ac:dyDescent="0.25">
      <c r="A77" s="9" t="s">
        <v>9</v>
      </c>
      <c r="B77" s="9" t="s">
        <v>104</v>
      </c>
      <c r="C77" s="15" t="s">
        <v>113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</row>
    <row r="78" spans="1:57" s="121" customFormat="1" ht="47.25" x14ac:dyDescent="0.25">
      <c r="A78" s="9" t="s">
        <v>10</v>
      </c>
      <c r="B78" s="9" t="s">
        <v>105</v>
      </c>
      <c r="C78" s="15" t="s">
        <v>113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</row>
    <row r="79" spans="1:57" s="121" customFormat="1" ht="47.25" x14ac:dyDescent="0.25">
      <c r="A79" s="9" t="s">
        <v>11</v>
      </c>
      <c r="B79" s="9" t="s">
        <v>106</v>
      </c>
      <c r="C79" s="15" t="s">
        <v>113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</row>
    <row r="80" spans="1:57" s="121" customFormat="1" ht="31.5" x14ac:dyDescent="0.25">
      <c r="A80" s="9" t="s">
        <v>36</v>
      </c>
      <c r="B80" s="9" t="s">
        <v>107</v>
      </c>
      <c r="C80" s="15" t="s">
        <v>113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</row>
    <row r="81" spans="1:57" s="499" customFormat="1" ht="31.5" x14ac:dyDescent="0.25">
      <c r="A81" s="181" t="s">
        <v>29</v>
      </c>
      <c r="B81" s="181" t="s">
        <v>108</v>
      </c>
      <c r="C81" s="498" t="s">
        <v>113</v>
      </c>
      <c r="D81" s="190">
        <f t="shared" ref="D81:BD81" si="18">SUM(D82:D83)</f>
        <v>0</v>
      </c>
      <c r="E81" s="190">
        <f t="shared" si="18"/>
        <v>0</v>
      </c>
      <c r="F81" s="190">
        <f t="shared" si="18"/>
        <v>0</v>
      </c>
      <c r="G81" s="190">
        <f t="shared" si="18"/>
        <v>0</v>
      </c>
      <c r="H81" s="190">
        <f t="shared" si="18"/>
        <v>0</v>
      </c>
      <c r="I81" s="190">
        <f t="shared" si="18"/>
        <v>0</v>
      </c>
      <c r="J81" s="190">
        <f t="shared" si="18"/>
        <v>4.34849</v>
      </c>
      <c r="K81" s="190">
        <f t="shared" si="18"/>
        <v>0</v>
      </c>
      <c r="L81" s="190">
        <f t="shared" si="18"/>
        <v>2</v>
      </c>
      <c r="M81" s="190">
        <f t="shared" si="18"/>
        <v>0</v>
      </c>
      <c r="N81" s="190">
        <f t="shared" si="18"/>
        <v>0</v>
      </c>
      <c r="O81" s="190">
        <f t="shared" si="18"/>
        <v>0</v>
      </c>
      <c r="P81" s="190">
        <f t="shared" si="18"/>
        <v>0</v>
      </c>
      <c r="Q81" s="190">
        <f t="shared" si="18"/>
        <v>0</v>
      </c>
      <c r="R81" s="190">
        <f t="shared" si="18"/>
        <v>0</v>
      </c>
      <c r="S81" s="190">
        <f t="shared" si="18"/>
        <v>4.34849</v>
      </c>
      <c r="T81" s="190">
        <f t="shared" si="18"/>
        <v>0</v>
      </c>
      <c r="U81" s="190">
        <f t="shared" si="18"/>
        <v>2</v>
      </c>
      <c r="V81" s="190">
        <f t="shared" si="18"/>
        <v>0</v>
      </c>
      <c r="W81" s="190">
        <f t="shared" si="18"/>
        <v>0</v>
      </c>
      <c r="X81" s="190">
        <f t="shared" si="18"/>
        <v>0</v>
      </c>
      <c r="Y81" s="190">
        <f t="shared" si="18"/>
        <v>0</v>
      </c>
      <c r="Z81" s="190">
        <f t="shared" si="18"/>
        <v>0</v>
      </c>
      <c r="AA81" s="190">
        <f t="shared" si="18"/>
        <v>0</v>
      </c>
      <c r="AB81" s="190">
        <f t="shared" si="18"/>
        <v>0</v>
      </c>
      <c r="AC81" s="190">
        <f t="shared" si="18"/>
        <v>0</v>
      </c>
      <c r="AD81" s="190">
        <f t="shared" si="18"/>
        <v>0</v>
      </c>
      <c r="AE81" s="190">
        <f t="shared" si="18"/>
        <v>0</v>
      </c>
      <c r="AF81" s="190">
        <f t="shared" si="18"/>
        <v>0</v>
      </c>
      <c r="AG81" s="190">
        <f t="shared" si="18"/>
        <v>0</v>
      </c>
      <c r="AH81" s="190">
        <f t="shared" si="18"/>
        <v>0</v>
      </c>
      <c r="AI81" s="190">
        <f t="shared" si="18"/>
        <v>0</v>
      </c>
      <c r="AJ81" s="190">
        <f t="shared" si="18"/>
        <v>0</v>
      </c>
      <c r="AK81" s="190">
        <f t="shared" si="18"/>
        <v>0</v>
      </c>
      <c r="AL81" s="190">
        <f t="shared" si="18"/>
        <v>0</v>
      </c>
      <c r="AM81" s="190">
        <f t="shared" si="18"/>
        <v>0</v>
      </c>
      <c r="AN81" s="190">
        <f t="shared" si="18"/>
        <v>0</v>
      </c>
      <c r="AO81" s="190">
        <f t="shared" si="18"/>
        <v>0</v>
      </c>
      <c r="AP81" s="190">
        <f t="shared" si="18"/>
        <v>0</v>
      </c>
      <c r="AQ81" s="190">
        <f t="shared" si="18"/>
        <v>0</v>
      </c>
      <c r="AR81" s="190">
        <f t="shared" si="18"/>
        <v>0</v>
      </c>
      <c r="AS81" s="190">
        <f t="shared" si="18"/>
        <v>0</v>
      </c>
      <c r="AT81" s="190">
        <f t="shared" si="18"/>
        <v>0</v>
      </c>
      <c r="AU81" s="190">
        <f t="shared" si="18"/>
        <v>0</v>
      </c>
      <c r="AV81" s="190">
        <f t="shared" si="18"/>
        <v>0</v>
      </c>
      <c r="AW81" s="190">
        <f t="shared" si="18"/>
        <v>0</v>
      </c>
      <c r="AX81" s="190">
        <f t="shared" si="18"/>
        <v>0</v>
      </c>
      <c r="AY81" s="190">
        <f t="shared" si="18"/>
        <v>0</v>
      </c>
      <c r="AZ81" s="190">
        <f t="shared" si="18"/>
        <v>0</v>
      </c>
      <c r="BA81" s="190">
        <f t="shared" si="18"/>
        <v>0</v>
      </c>
      <c r="BB81" s="190">
        <f t="shared" si="18"/>
        <v>0</v>
      </c>
      <c r="BC81" s="190">
        <f t="shared" si="18"/>
        <v>4.34849</v>
      </c>
      <c r="BD81" s="190">
        <f t="shared" si="18"/>
        <v>0</v>
      </c>
      <c r="BE81" s="190">
        <f>SUM(BE82:BE83)</f>
        <v>2</v>
      </c>
    </row>
    <row r="82" spans="1:57" s="499" customFormat="1" ht="30" x14ac:dyDescent="0.25">
      <c r="A82" s="290" t="s">
        <v>557</v>
      </c>
      <c r="B82" s="291" t="s">
        <v>558</v>
      </c>
      <c r="C82" s="290" t="s">
        <v>559</v>
      </c>
      <c r="D82" s="500">
        <v>0</v>
      </c>
      <c r="E82" s="500">
        <v>0</v>
      </c>
      <c r="F82" s="500">
        <v>0</v>
      </c>
      <c r="G82" s="500">
        <v>0</v>
      </c>
      <c r="H82" s="500">
        <v>0</v>
      </c>
      <c r="I82" s="500">
        <v>0</v>
      </c>
      <c r="J82" s="307">
        <f>4256.2/1000</f>
        <v>4.2561999999999998</v>
      </c>
      <c r="K82" s="307">
        <v>0</v>
      </c>
      <c r="L82" s="307">
        <v>1</v>
      </c>
      <c r="M82" s="501">
        <v>0</v>
      </c>
      <c r="N82" s="501">
        <v>0</v>
      </c>
      <c r="O82" s="501">
        <v>0</v>
      </c>
      <c r="P82" s="501">
        <v>0</v>
      </c>
      <c r="Q82" s="501">
        <v>0</v>
      </c>
      <c r="R82" s="501">
        <v>0</v>
      </c>
      <c r="S82" s="307">
        <f>4256.2/1000</f>
        <v>4.2561999999999998</v>
      </c>
      <c r="T82" s="307">
        <v>0</v>
      </c>
      <c r="U82" s="307">
        <v>1</v>
      </c>
      <c r="V82" s="502">
        <v>0</v>
      </c>
      <c r="W82" s="502">
        <v>0</v>
      </c>
      <c r="X82" s="502">
        <v>0</v>
      </c>
      <c r="Y82" s="502">
        <v>0</v>
      </c>
      <c r="Z82" s="502">
        <v>0</v>
      </c>
      <c r="AA82" s="502">
        <v>0</v>
      </c>
      <c r="AB82" s="502">
        <v>0</v>
      </c>
      <c r="AC82" s="502">
        <v>0</v>
      </c>
      <c r="AD82" s="502">
        <v>0</v>
      </c>
      <c r="AE82" s="502">
        <v>0</v>
      </c>
      <c r="AF82" s="502">
        <v>0</v>
      </c>
      <c r="AG82" s="502">
        <v>0</v>
      </c>
      <c r="AH82" s="502">
        <v>0</v>
      </c>
      <c r="AI82" s="502">
        <v>0</v>
      </c>
      <c r="AJ82" s="502">
        <v>0</v>
      </c>
      <c r="AK82" s="502">
        <v>0</v>
      </c>
      <c r="AL82" s="502">
        <v>0</v>
      </c>
      <c r="AM82" s="502">
        <v>0</v>
      </c>
      <c r="AN82" s="502">
        <v>0</v>
      </c>
      <c r="AO82" s="502">
        <v>0</v>
      </c>
      <c r="AP82" s="502">
        <v>0</v>
      </c>
      <c r="AQ82" s="502">
        <v>0</v>
      </c>
      <c r="AR82" s="502">
        <v>0</v>
      </c>
      <c r="AS82" s="502">
        <v>0</v>
      </c>
      <c r="AT82" s="502">
        <v>0</v>
      </c>
      <c r="AU82" s="502">
        <v>0</v>
      </c>
      <c r="AV82" s="502">
        <v>0</v>
      </c>
      <c r="AW82" s="502">
        <v>0</v>
      </c>
      <c r="AX82" s="502">
        <v>0</v>
      </c>
      <c r="AY82" s="502">
        <v>0</v>
      </c>
      <c r="AZ82" s="502">
        <v>0</v>
      </c>
      <c r="BA82" s="502">
        <v>0</v>
      </c>
      <c r="BB82" s="502">
        <v>0</v>
      </c>
      <c r="BC82" s="500">
        <f>S82</f>
        <v>4.2561999999999998</v>
      </c>
      <c r="BD82" s="500">
        <v>0</v>
      </c>
      <c r="BE82" s="500">
        <v>1</v>
      </c>
    </row>
    <row r="83" spans="1:57" s="499" customFormat="1" ht="18.75" x14ac:dyDescent="0.25">
      <c r="A83" s="290" t="s">
        <v>560</v>
      </c>
      <c r="B83" s="291" t="s">
        <v>561</v>
      </c>
      <c r="C83" s="290" t="s">
        <v>562</v>
      </c>
      <c r="D83" s="500">
        <v>0</v>
      </c>
      <c r="E83" s="500">
        <v>0</v>
      </c>
      <c r="F83" s="500">
        <v>0</v>
      </c>
      <c r="G83" s="500">
        <v>0</v>
      </c>
      <c r="H83" s="500">
        <v>0</v>
      </c>
      <c r="I83" s="500">
        <v>0</v>
      </c>
      <c r="J83" s="307">
        <f>92.29/1000</f>
        <v>9.2290000000000011E-2</v>
      </c>
      <c r="K83" s="307">
        <v>0</v>
      </c>
      <c r="L83" s="307">
        <v>1</v>
      </c>
      <c r="M83" s="501">
        <v>0</v>
      </c>
      <c r="N83" s="501">
        <v>0</v>
      </c>
      <c r="O83" s="501">
        <v>0</v>
      </c>
      <c r="P83" s="501">
        <v>0</v>
      </c>
      <c r="Q83" s="501">
        <v>0</v>
      </c>
      <c r="R83" s="501">
        <v>0</v>
      </c>
      <c r="S83" s="307">
        <f>92.29/1000</f>
        <v>9.2290000000000011E-2</v>
      </c>
      <c r="T83" s="307">
        <v>0</v>
      </c>
      <c r="U83" s="307">
        <v>1</v>
      </c>
      <c r="V83" s="502">
        <v>0</v>
      </c>
      <c r="W83" s="502">
        <v>0</v>
      </c>
      <c r="X83" s="502">
        <v>0</v>
      </c>
      <c r="Y83" s="502">
        <v>0</v>
      </c>
      <c r="Z83" s="502">
        <v>0</v>
      </c>
      <c r="AA83" s="502">
        <v>0</v>
      </c>
      <c r="AB83" s="502">
        <v>0</v>
      </c>
      <c r="AC83" s="502">
        <v>0</v>
      </c>
      <c r="AD83" s="502">
        <v>0</v>
      </c>
      <c r="AE83" s="502">
        <v>0</v>
      </c>
      <c r="AF83" s="502">
        <v>0</v>
      </c>
      <c r="AG83" s="502">
        <v>0</v>
      </c>
      <c r="AH83" s="502">
        <v>0</v>
      </c>
      <c r="AI83" s="502">
        <v>0</v>
      </c>
      <c r="AJ83" s="502">
        <v>0</v>
      </c>
      <c r="AK83" s="502">
        <v>0</v>
      </c>
      <c r="AL83" s="502">
        <v>0</v>
      </c>
      <c r="AM83" s="502">
        <v>0</v>
      </c>
      <c r="AN83" s="502">
        <v>0</v>
      </c>
      <c r="AO83" s="502">
        <v>0</v>
      </c>
      <c r="AP83" s="502">
        <v>0</v>
      </c>
      <c r="AQ83" s="502">
        <v>0</v>
      </c>
      <c r="AR83" s="502">
        <v>0</v>
      </c>
      <c r="AS83" s="502">
        <v>0</v>
      </c>
      <c r="AT83" s="502">
        <v>0</v>
      </c>
      <c r="AU83" s="502">
        <v>0</v>
      </c>
      <c r="AV83" s="502">
        <v>0</v>
      </c>
      <c r="AW83" s="502">
        <v>0</v>
      </c>
      <c r="AX83" s="502">
        <v>0</v>
      </c>
      <c r="AY83" s="502">
        <v>0</v>
      </c>
      <c r="AZ83" s="502">
        <v>0</v>
      </c>
      <c r="BA83" s="502">
        <v>0</v>
      </c>
      <c r="BB83" s="502">
        <v>0</v>
      </c>
      <c r="BC83" s="500">
        <f>S83</f>
        <v>9.2290000000000011E-2</v>
      </c>
      <c r="BD83" s="500">
        <v>0</v>
      </c>
      <c r="BE83" s="500">
        <v>1</v>
      </c>
    </row>
    <row r="84" spans="1:57" s="294" customFormat="1" x14ac:dyDescent="0.25">
      <c r="A84" s="235" t="s">
        <v>37</v>
      </c>
      <c r="B84" s="235" t="s">
        <v>109</v>
      </c>
      <c r="C84" s="503" t="s">
        <v>113</v>
      </c>
      <c r="D84" s="504">
        <f t="shared" ref="D84:BD84" si="19">D85</f>
        <v>78.17</v>
      </c>
      <c r="E84" s="504">
        <f t="shared" si="19"/>
        <v>0</v>
      </c>
      <c r="F84" s="504">
        <f t="shared" si="19"/>
        <v>0</v>
      </c>
      <c r="G84" s="504">
        <f t="shared" si="19"/>
        <v>0</v>
      </c>
      <c r="H84" s="504">
        <f t="shared" si="19"/>
        <v>58.07</v>
      </c>
      <c r="I84" s="504">
        <f t="shared" si="19"/>
        <v>75.040000000000006</v>
      </c>
      <c r="J84" s="504">
        <f t="shared" si="19"/>
        <v>0</v>
      </c>
      <c r="K84" s="504">
        <f t="shared" si="19"/>
        <v>0</v>
      </c>
      <c r="L84" s="504">
        <f t="shared" si="19"/>
        <v>1</v>
      </c>
      <c r="M84" s="504">
        <f t="shared" si="19"/>
        <v>78.17</v>
      </c>
      <c r="N84" s="504">
        <f t="shared" si="19"/>
        <v>0</v>
      </c>
      <c r="O84" s="504">
        <f t="shared" si="19"/>
        <v>0</v>
      </c>
      <c r="P84" s="504">
        <f t="shared" si="19"/>
        <v>0</v>
      </c>
      <c r="Q84" s="504">
        <f t="shared" si="19"/>
        <v>58.07</v>
      </c>
      <c r="R84" s="504">
        <f t="shared" si="19"/>
        <v>75.040000000000006</v>
      </c>
      <c r="S84" s="504">
        <f t="shared" si="19"/>
        <v>0</v>
      </c>
      <c r="T84" s="504">
        <f t="shared" si="19"/>
        <v>0</v>
      </c>
      <c r="U84" s="504">
        <f t="shared" si="19"/>
        <v>1</v>
      </c>
      <c r="V84" s="504">
        <f t="shared" si="19"/>
        <v>0</v>
      </c>
      <c r="W84" s="504">
        <f t="shared" si="19"/>
        <v>0</v>
      </c>
      <c r="X84" s="504">
        <f t="shared" si="19"/>
        <v>0</v>
      </c>
      <c r="Y84" s="504">
        <f t="shared" si="19"/>
        <v>0</v>
      </c>
      <c r="Z84" s="504">
        <f t="shared" si="19"/>
        <v>0</v>
      </c>
      <c r="AA84" s="504">
        <f t="shared" si="19"/>
        <v>0</v>
      </c>
      <c r="AB84" s="504">
        <f t="shared" si="19"/>
        <v>0</v>
      </c>
      <c r="AC84" s="504">
        <f t="shared" si="19"/>
        <v>0</v>
      </c>
      <c r="AD84" s="504">
        <f t="shared" si="19"/>
        <v>0</v>
      </c>
      <c r="AE84" s="504">
        <f t="shared" si="19"/>
        <v>0</v>
      </c>
      <c r="AF84" s="504">
        <f t="shared" si="19"/>
        <v>0</v>
      </c>
      <c r="AG84" s="504">
        <f t="shared" si="19"/>
        <v>0</v>
      </c>
      <c r="AH84" s="504">
        <f t="shared" si="19"/>
        <v>0</v>
      </c>
      <c r="AI84" s="504">
        <f t="shared" si="19"/>
        <v>0</v>
      </c>
      <c r="AJ84" s="504">
        <f t="shared" si="19"/>
        <v>0</v>
      </c>
      <c r="AK84" s="504">
        <f t="shared" si="19"/>
        <v>0</v>
      </c>
      <c r="AL84" s="504">
        <f t="shared" si="19"/>
        <v>0</v>
      </c>
      <c r="AM84" s="504">
        <f t="shared" si="19"/>
        <v>0</v>
      </c>
      <c r="AN84" s="504">
        <f t="shared" si="19"/>
        <v>0</v>
      </c>
      <c r="AO84" s="504">
        <f t="shared" si="19"/>
        <v>0</v>
      </c>
      <c r="AP84" s="504">
        <f t="shared" si="19"/>
        <v>0</v>
      </c>
      <c r="AQ84" s="504">
        <f t="shared" si="19"/>
        <v>0</v>
      </c>
      <c r="AR84" s="504">
        <f t="shared" si="19"/>
        <v>0</v>
      </c>
      <c r="AS84" s="504">
        <f t="shared" si="19"/>
        <v>0</v>
      </c>
      <c r="AT84" s="504">
        <f t="shared" si="19"/>
        <v>0</v>
      </c>
      <c r="AU84" s="504">
        <f t="shared" si="19"/>
        <v>0</v>
      </c>
      <c r="AV84" s="504">
        <f t="shared" si="19"/>
        <v>0</v>
      </c>
      <c r="AW84" s="504">
        <f t="shared" si="19"/>
        <v>0</v>
      </c>
      <c r="AX84" s="504">
        <f t="shared" si="19"/>
        <v>0</v>
      </c>
      <c r="AY84" s="504">
        <f t="shared" si="19"/>
        <v>0</v>
      </c>
      <c r="AZ84" s="504">
        <f t="shared" si="19"/>
        <v>0</v>
      </c>
      <c r="BA84" s="504">
        <f t="shared" si="19"/>
        <v>0</v>
      </c>
      <c r="BB84" s="504">
        <f t="shared" si="19"/>
        <v>0</v>
      </c>
      <c r="BC84" s="504">
        <f t="shared" si="19"/>
        <v>0</v>
      </c>
      <c r="BD84" s="504">
        <f t="shared" si="19"/>
        <v>0</v>
      </c>
      <c r="BE84" s="504">
        <f>BE85</f>
        <v>0</v>
      </c>
    </row>
    <row r="85" spans="1:57" s="294" customFormat="1" ht="45" x14ac:dyDescent="0.25">
      <c r="A85" s="288" t="s">
        <v>556</v>
      </c>
      <c r="B85" s="236" t="s">
        <v>604</v>
      </c>
      <c r="C85" s="288" t="s">
        <v>564</v>
      </c>
      <c r="D85" s="295">
        <v>78.17</v>
      </c>
      <c r="E85" s="239">
        <v>0</v>
      </c>
      <c r="F85" s="239">
        <v>0</v>
      </c>
      <c r="G85" s="239">
        <v>0</v>
      </c>
      <c r="H85" s="295">
        <v>58.07</v>
      </c>
      <c r="I85" s="295">
        <v>75.040000000000006</v>
      </c>
      <c r="J85" s="239">
        <v>0</v>
      </c>
      <c r="K85" s="239">
        <v>0</v>
      </c>
      <c r="L85" s="239">
        <v>1</v>
      </c>
      <c r="M85" s="295">
        <v>78.17</v>
      </c>
      <c r="N85" s="239">
        <v>0</v>
      </c>
      <c r="O85" s="239">
        <v>0</v>
      </c>
      <c r="P85" s="239">
        <v>0</v>
      </c>
      <c r="Q85" s="295">
        <v>58.07</v>
      </c>
      <c r="R85" s="295">
        <v>75.040000000000006</v>
      </c>
      <c r="S85" s="239">
        <v>0</v>
      </c>
      <c r="T85" s="239">
        <v>0</v>
      </c>
      <c r="U85" s="239">
        <v>1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  <c r="AA85" s="239">
        <v>0</v>
      </c>
      <c r="AB85" s="239">
        <v>0</v>
      </c>
      <c r="AC85" s="239">
        <v>0</v>
      </c>
      <c r="AD85" s="239">
        <v>0</v>
      </c>
      <c r="AE85" s="239">
        <v>0</v>
      </c>
      <c r="AF85" s="239">
        <v>0</v>
      </c>
      <c r="AG85" s="239">
        <v>0</v>
      </c>
      <c r="AH85" s="239">
        <v>0</v>
      </c>
      <c r="AI85" s="239">
        <v>0</v>
      </c>
      <c r="AJ85" s="239">
        <v>0</v>
      </c>
      <c r="AK85" s="239">
        <v>0</v>
      </c>
      <c r="AL85" s="239">
        <v>0</v>
      </c>
      <c r="AM85" s="239">
        <v>0</v>
      </c>
      <c r="AN85" s="239">
        <v>0</v>
      </c>
      <c r="AO85" s="239">
        <v>0</v>
      </c>
      <c r="AP85" s="239">
        <v>0</v>
      </c>
      <c r="AQ85" s="239">
        <v>0</v>
      </c>
      <c r="AR85" s="239">
        <v>0</v>
      </c>
      <c r="AS85" s="239">
        <v>0</v>
      </c>
      <c r="AT85" s="239">
        <v>0</v>
      </c>
      <c r="AU85" s="239">
        <v>0</v>
      </c>
      <c r="AV85" s="239">
        <v>0</v>
      </c>
      <c r="AW85" s="239">
        <v>0</v>
      </c>
      <c r="AX85" s="239">
        <v>0</v>
      </c>
      <c r="AY85" s="239">
        <v>0</v>
      </c>
      <c r="AZ85" s="239">
        <v>0</v>
      </c>
      <c r="BA85" s="239">
        <v>0</v>
      </c>
      <c r="BB85" s="239">
        <v>0</v>
      </c>
      <c r="BC85" s="239">
        <v>0</v>
      </c>
      <c r="BD85" s="239">
        <v>0</v>
      </c>
      <c r="BE85" s="239">
        <v>0</v>
      </c>
    </row>
  </sheetData>
  <mergeCells count="20">
    <mergeCell ref="A4:U4"/>
    <mergeCell ref="A5:U5"/>
    <mergeCell ref="A7:U7"/>
    <mergeCell ref="A8:U8"/>
    <mergeCell ref="M12:U12"/>
    <mergeCell ref="A10:A13"/>
    <mergeCell ref="B10:B13"/>
    <mergeCell ref="C10:C13"/>
    <mergeCell ref="D12:L12"/>
    <mergeCell ref="M10:BE10"/>
    <mergeCell ref="AN12:AV12"/>
    <mergeCell ref="AN11:AV11"/>
    <mergeCell ref="M11:U11"/>
    <mergeCell ref="D10:L11"/>
    <mergeCell ref="V12:AD12"/>
    <mergeCell ref="AE12:AM12"/>
    <mergeCell ref="AW12:BE12"/>
    <mergeCell ref="V11:AD11"/>
    <mergeCell ref="AW11:BE11"/>
    <mergeCell ref="AE11:AM11"/>
  </mergeCells>
  <phoneticPr fontId="11" type="noConversion"/>
  <pageMargins left="0.7" right="0.7" top="0.75" bottom="0.75" header="0.3" footer="0.3"/>
  <ignoredErrors>
    <ignoredError sqref="AX5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9"/>
  <sheetViews>
    <sheetView topLeftCell="A67" workbookViewId="0">
      <selection activeCell="G44" sqref="G44"/>
    </sheetView>
  </sheetViews>
  <sheetFormatPr defaultRowHeight="15" x14ac:dyDescent="0.25"/>
  <cols>
    <col min="1" max="1" width="10.42578125" style="98" customWidth="1"/>
    <col min="2" max="2" width="53" style="98" customWidth="1"/>
    <col min="3" max="3" width="10.7109375" style="98" bestFit="1" customWidth="1"/>
    <col min="4" max="4" width="10.5703125" style="98" customWidth="1"/>
    <col min="5" max="6" width="11" style="98" customWidth="1"/>
    <col min="7" max="7" width="12.5703125" style="98" customWidth="1"/>
    <col min="8" max="16384" width="9.140625" style="98"/>
  </cols>
  <sheetData>
    <row r="1" spans="1:53" ht="22.5" x14ac:dyDescent="0.25">
      <c r="A1" s="1"/>
      <c r="B1" s="1"/>
      <c r="C1" s="1"/>
      <c r="G1" s="4" t="s">
        <v>453</v>
      </c>
    </row>
    <row r="2" spans="1:53" ht="22.5" x14ac:dyDescent="0.3">
      <c r="A2" s="1"/>
      <c r="B2" s="1"/>
      <c r="C2" s="1"/>
      <c r="G2" s="3" t="s">
        <v>120</v>
      </c>
    </row>
    <row r="3" spans="1:53" ht="18.75" x14ac:dyDescent="0.3">
      <c r="A3" s="1"/>
      <c r="B3" s="1"/>
      <c r="C3" s="1"/>
      <c r="D3" s="3"/>
    </row>
    <row r="4" spans="1:53" s="1" customFormat="1" ht="18.75" x14ac:dyDescent="0.25">
      <c r="A4" s="63"/>
      <c r="B4" s="66"/>
      <c r="C4" s="88"/>
      <c r="D4" s="88"/>
      <c r="E4" s="88"/>
      <c r="F4" s="88"/>
      <c r="G4" s="88"/>
      <c r="BA4" s="92"/>
    </row>
    <row r="5" spans="1:53" s="1" customFormat="1" ht="18.75" x14ac:dyDescent="0.25">
      <c r="A5" s="485" t="s">
        <v>335</v>
      </c>
      <c r="B5" s="485"/>
      <c r="C5" s="485"/>
      <c r="D5" s="485"/>
      <c r="E5" s="485"/>
      <c r="F5" s="485"/>
      <c r="G5" s="485"/>
      <c r="BA5" s="92"/>
    </row>
    <row r="6" spans="1:53" s="1" customFormat="1" ht="21.75" x14ac:dyDescent="0.25">
      <c r="A6" s="484" t="s">
        <v>452</v>
      </c>
      <c r="B6" s="484"/>
      <c r="C6" s="484"/>
      <c r="D6" s="484"/>
      <c r="E6" s="484"/>
      <c r="F6" s="484"/>
      <c r="G6" s="484"/>
      <c r="BA6" s="92"/>
    </row>
    <row r="7" spans="1:53" s="1" customFormat="1" ht="18.75" x14ac:dyDescent="0.3">
      <c r="A7" s="486"/>
      <c r="B7" s="486"/>
      <c r="C7" s="486"/>
      <c r="D7" s="486"/>
      <c r="E7" s="486"/>
      <c r="F7" s="486"/>
      <c r="G7" s="486"/>
      <c r="BA7" s="92"/>
    </row>
    <row r="8" spans="1:53" s="1" customFormat="1" ht="18.75" x14ac:dyDescent="0.25">
      <c r="A8" s="488" t="s">
        <v>546</v>
      </c>
      <c r="B8" s="488"/>
      <c r="C8" s="488"/>
      <c r="D8" s="488"/>
      <c r="E8" s="488"/>
      <c r="F8" s="488"/>
      <c r="G8" s="488"/>
      <c r="BA8" s="92"/>
    </row>
    <row r="9" spans="1:53" s="1" customFormat="1" ht="15.75" x14ac:dyDescent="0.25">
      <c r="A9" s="487" t="s">
        <v>123</v>
      </c>
      <c r="B9" s="487"/>
      <c r="C9" s="487"/>
      <c r="D9" s="487"/>
      <c r="E9" s="487"/>
      <c r="F9" s="487"/>
      <c r="G9" s="487"/>
      <c r="BA9" s="92"/>
    </row>
    <row r="10" spans="1:53" s="1" customFormat="1" ht="15.75" x14ac:dyDescent="0.25">
      <c r="A10" s="455"/>
      <c r="B10" s="456"/>
      <c r="C10" s="456"/>
      <c r="D10" s="456"/>
      <c r="E10" s="456"/>
      <c r="F10" s="456"/>
      <c r="G10" s="456"/>
      <c r="BA10" s="92"/>
    </row>
    <row r="11" spans="1:53" s="1" customFormat="1" ht="18.75" x14ac:dyDescent="0.25">
      <c r="A11" s="488" t="s">
        <v>541</v>
      </c>
      <c r="B11" s="488"/>
      <c r="C11" s="488"/>
      <c r="D11" s="488"/>
      <c r="E11" s="488"/>
      <c r="F11" s="488"/>
      <c r="G11" s="488"/>
      <c r="BA11" s="92"/>
    </row>
    <row r="12" spans="1:53" s="1" customFormat="1" ht="15.75" x14ac:dyDescent="0.25">
      <c r="A12" s="487" t="s">
        <v>359</v>
      </c>
      <c r="B12" s="487"/>
      <c r="C12" s="487"/>
      <c r="D12" s="487"/>
      <c r="E12" s="487"/>
      <c r="F12" s="487"/>
      <c r="G12" s="487"/>
      <c r="BA12" s="92"/>
    </row>
    <row r="13" spans="1:53" x14ac:dyDescent="0.25">
      <c r="G13" s="131" t="s">
        <v>553</v>
      </c>
    </row>
    <row r="14" spans="1:53" s="143" customFormat="1" ht="13.5" customHeight="1" x14ac:dyDescent="0.25">
      <c r="A14" s="98"/>
      <c r="B14" s="98"/>
      <c r="C14" s="98"/>
      <c r="D14" s="98"/>
      <c r="E14" s="98"/>
      <c r="F14" s="98"/>
      <c r="G14" s="142"/>
    </row>
    <row r="15" spans="1:53" s="144" customFormat="1" ht="27" customHeight="1" x14ac:dyDescent="0.15">
      <c r="A15" s="406" t="s">
        <v>360</v>
      </c>
      <c r="B15" s="406" t="s">
        <v>361</v>
      </c>
      <c r="C15" s="6">
        <v>2024</v>
      </c>
      <c r="D15" s="6">
        <v>2025</v>
      </c>
      <c r="E15" s="6">
        <v>2026</v>
      </c>
      <c r="F15" s="308">
        <v>2027</v>
      </c>
      <c r="G15" s="6" t="s">
        <v>355</v>
      </c>
    </row>
    <row r="16" spans="1:53" s="144" customFormat="1" ht="48.75" customHeight="1" x14ac:dyDescent="0.15">
      <c r="A16" s="391"/>
      <c r="B16" s="391"/>
      <c r="C16" s="6" t="s">
        <v>152</v>
      </c>
      <c r="D16" s="6" t="s">
        <v>144</v>
      </c>
      <c r="E16" s="6" t="s">
        <v>144</v>
      </c>
      <c r="F16" s="301" t="s">
        <v>144</v>
      </c>
      <c r="G16" s="6" t="s">
        <v>124</v>
      </c>
    </row>
    <row r="17" spans="1:7" s="146" customFormat="1" ht="12.75" x14ac:dyDescent="0.25">
      <c r="A17" s="145">
        <v>1</v>
      </c>
      <c r="B17" s="145">
        <v>2</v>
      </c>
      <c r="C17" s="145" t="s">
        <v>437</v>
      </c>
      <c r="D17" s="145" t="s">
        <v>576</v>
      </c>
      <c r="E17" s="145" t="s">
        <v>450</v>
      </c>
      <c r="F17" s="145" t="s">
        <v>451</v>
      </c>
      <c r="G17" s="145">
        <v>4</v>
      </c>
    </row>
    <row r="18" spans="1:7" s="143" customFormat="1" ht="42.75" customHeight="1" x14ac:dyDescent="0.25">
      <c r="A18" s="8"/>
      <c r="B18" s="17" t="s">
        <v>362</v>
      </c>
      <c r="C18" s="52">
        <f>C19+C69</f>
        <v>104.08246635</v>
      </c>
      <c r="D18" s="52">
        <f t="shared" ref="D18:F18" si="0">D19+D69</f>
        <v>21.673642699999998</v>
      </c>
      <c r="E18" s="52">
        <f t="shared" si="0"/>
        <v>21.673642699999998</v>
      </c>
      <c r="F18" s="52">
        <f t="shared" si="0"/>
        <v>21.673642699999998</v>
      </c>
      <c r="G18" s="52">
        <f>SUM(C18:F18)</f>
        <v>169.10339445</v>
      </c>
    </row>
    <row r="19" spans="1:7" s="143" customFormat="1" ht="26.25" customHeight="1" x14ac:dyDescent="0.25">
      <c r="A19" s="33" t="s">
        <v>363</v>
      </c>
      <c r="B19" s="17" t="s">
        <v>364</v>
      </c>
      <c r="C19" s="52">
        <f>C20+C37+C65+C66</f>
        <v>67.042466349999998</v>
      </c>
      <c r="D19" s="52">
        <f t="shared" ref="D19:F19" si="1">D20+D37</f>
        <v>21.673642699999998</v>
      </c>
      <c r="E19" s="52">
        <f t="shared" si="1"/>
        <v>21.673642699999998</v>
      </c>
      <c r="F19" s="52">
        <f t="shared" si="1"/>
        <v>21.673642699999998</v>
      </c>
      <c r="G19" s="52">
        <f>SUM(C19:F19)</f>
        <v>132.06339445</v>
      </c>
    </row>
    <row r="20" spans="1:7" s="143" customFormat="1" ht="26.25" customHeight="1" x14ac:dyDescent="0.25">
      <c r="A20" s="33" t="s">
        <v>0</v>
      </c>
      <c r="B20" s="17" t="s">
        <v>365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s="143" customFormat="1" ht="52.5" customHeight="1" x14ac:dyDescent="0.25">
      <c r="A21" s="33" t="s">
        <v>1</v>
      </c>
      <c r="B21" s="17" t="s">
        <v>366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s="143" customFormat="1" ht="36" customHeight="1" x14ac:dyDescent="0.25">
      <c r="A22" s="33" t="s">
        <v>34</v>
      </c>
      <c r="B22" s="17" t="s">
        <v>367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s="143" customFormat="1" ht="45" customHeight="1" x14ac:dyDescent="0.25">
      <c r="A23" s="33" t="s">
        <v>368</v>
      </c>
      <c r="B23" s="17" t="s">
        <v>369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s="143" customFormat="1" ht="46.5" customHeight="1" x14ac:dyDescent="0.25">
      <c r="A24" s="33" t="s">
        <v>370</v>
      </c>
      <c r="B24" s="17" t="s">
        <v>371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s="143" customFormat="1" ht="51.75" customHeight="1" x14ac:dyDescent="0.25">
      <c r="A25" s="33" t="s">
        <v>372</v>
      </c>
      <c r="B25" s="17" t="s">
        <v>373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s="143" customFormat="1" ht="33.75" customHeight="1" x14ac:dyDescent="0.25">
      <c r="A26" s="33" t="s">
        <v>33</v>
      </c>
      <c r="B26" s="17" t="s">
        <v>374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s="143" customFormat="1" ht="26.25" customHeight="1" x14ac:dyDescent="0.25">
      <c r="A27" s="33" t="s">
        <v>28</v>
      </c>
      <c r="B27" s="17" t="s">
        <v>375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s="143" customFormat="1" ht="38.25" customHeight="1" x14ac:dyDescent="0.25">
      <c r="A28" s="33" t="s">
        <v>376</v>
      </c>
      <c r="B28" s="17" t="s">
        <v>377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</row>
    <row r="29" spans="1:7" s="143" customFormat="1" ht="49.5" customHeight="1" x14ac:dyDescent="0.25">
      <c r="A29" s="33" t="s">
        <v>2</v>
      </c>
      <c r="B29" s="17" t="s">
        <v>381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</row>
    <row r="30" spans="1:7" s="143" customFormat="1" ht="45.75" customHeight="1" x14ac:dyDescent="0.25">
      <c r="A30" s="33" t="s">
        <v>32</v>
      </c>
      <c r="B30" s="17" t="s">
        <v>369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</row>
    <row r="31" spans="1:7" s="143" customFormat="1" ht="51" customHeight="1" x14ac:dyDescent="0.25">
      <c r="A31" s="33" t="s">
        <v>69</v>
      </c>
      <c r="B31" s="17" t="s">
        <v>371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</row>
    <row r="32" spans="1:7" s="143" customFormat="1" ht="54.75" customHeight="1" x14ac:dyDescent="0.25">
      <c r="A32" s="33" t="s">
        <v>382</v>
      </c>
      <c r="B32" s="17" t="s">
        <v>373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</row>
    <row r="33" spans="1:7" s="143" customFormat="1" ht="51" customHeight="1" x14ac:dyDescent="0.25">
      <c r="A33" s="33" t="s">
        <v>3</v>
      </c>
      <c r="B33" s="17" t="s">
        <v>446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</row>
    <row r="34" spans="1:7" s="143" customFormat="1" ht="39" customHeight="1" x14ac:dyDescent="0.25">
      <c r="A34" s="33" t="s">
        <v>19</v>
      </c>
      <c r="B34" s="17" t="s">
        <v>447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</row>
    <row r="35" spans="1:7" s="143" customFormat="1" ht="32.25" customHeight="1" x14ac:dyDescent="0.25">
      <c r="A35" s="33" t="s">
        <v>20</v>
      </c>
      <c r="B35" s="17" t="s">
        <v>448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s="143" customFormat="1" ht="33" customHeight="1" x14ac:dyDescent="0.25">
      <c r="A36" s="33" t="s">
        <v>4</v>
      </c>
      <c r="B36" s="17" t="s">
        <v>383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s="143" customFormat="1" ht="26.25" customHeight="1" x14ac:dyDescent="0.25">
      <c r="A37" s="33" t="s">
        <v>5</v>
      </c>
      <c r="B37" s="17" t="s">
        <v>384</v>
      </c>
      <c r="C37" s="52">
        <v>0</v>
      </c>
      <c r="D37" s="52">
        <f t="shared" ref="D37:F37" si="2">D38</f>
        <v>21.673642699999998</v>
      </c>
      <c r="E37" s="52">
        <f t="shared" si="2"/>
        <v>21.673642699999998</v>
      </c>
      <c r="F37" s="52">
        <f t="shared" si="2"/>
        <v>21.673642699999998</v>
      </c>
      <c r="G37" s="52">
        <f>SUM(C37:F37)</f>
        <v>65.020928099999992</v>
      </c>
    </row>
    <row r="38" spans="1:7" s="143" customFormat="1" ht="26.25" customHeight="1" x14ac:dyDescent="0.25">
      <c r="A38" s="33" t="s">
        <v>6</v>
      </c>
      <c r="B38" s="17" t="s">
        <v>449</v>
      </c>
      <c r="C38" s="52">
        <v>0</v>
      </c>
      <c r="D38" s="52">
        <f t="shared" ref="D38:F38" si="3">D44</f>
        <v>21.673642699999998</v>
      </c>
      <c r="E38" s="52">
        <f t="shared" si="3"/>
        <v>21.673642699999998</v>
      </c>
      <c r="F38" s="52">
        <f t="shared" si="3"/>
        <v>21.673642699999998</v>
      </c>
      <c r="G38" s="52">
        <f>SUM(D38:F38)</f>
        <v>65.020928099999992</v>
      </c>
    </row>
    <row r="39" spans="1:7" s="143" customFormat="1" ht="42.75" customHeight="1" x14ac:dyDescent="0.25">
      <c r="A39" s="33" t="s">
        <v>21</v>
      </c>
      <c r="B39" s="17" t="s">
        <v>385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</row>
    <row r="40" spans="1:7" s="143" customFormat="1" ht="45" customHeight="1" x14ac:dyDescent="0.25">
      <c r="A40" s="33" t="s">
        <v>386</v>
      </c>
      <c r="B40" s="17" t="s">
        <v>369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</row>
    <row r="41" spans="1:7" s="143" customFormat="1" ht="51" customHeight="1" x14ac:dyDescent="0.25">
      <c r="A41" s="33" t="s">
        <v>387</v>
      </c>
      <c r="B41" s="17" t="s">
        <v>371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</row>
    <row r="42" spans="1:7" s="143" customFormat="1" ht="51" customHeight="1" x14ac:dyDescent="0.25">
      <c r="A42" s="33" t="s">
        <v>388</v>
      </c>
      <c r="B42" s="17" t="s">
        <v>373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</row>
    <row r="43" spans="1:7" s="143" customFormat="1" ht="33" customHeight="1" x14ac:dyDescent="0.25">
      <c r="A43" s="33" t="s">
        <v>22</v>
      </c>
      <c r="B43" s="17" t="s">
        <v>389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</row>
    <row r="44" spans="1:7" s="143" customFormat="1" ht="30.75" customHeight="1" x14ac:dyDescent="0.25">
      <c r="A44" s="33" t="s">
        <v>390</v>
      </c>
      <c r="B44" s="17" t="s">
        <v>391</v>
      </c>
      <c r="C44" s="52">
        <v>0</v>
      </c>
      <c r="D44" s="52">
        <f>21673642.7/1000000</f>
        <v>21.673642699999998</v>
      </c>
      <c r="E44" s="52">
        <f>D44</f>
        <v>21.673642699999998</v>
      </c>
      <c r="F44" s="52">
        <f>E44</f>
        <v>21.673642699999998</v>
      </c>
      <c r="G44" s="52">
        <f>D44+E44+F44</f>
        <v>65.020928099999992</v>
      </c>
    </row>
    <row r="45" spans="1:7" s="143" customFormat="1" ht="31.5" customHeight="1" x14ac:dyDescent="0.25">
      <c r="A45" s="33" t="s">
        <v>392</v>
      </c>
      <c r="B45" s="17" t="s">
        <v>393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</row>
    <row r="46" spans="1:7" s="143" customFormat="1" ht="26.25" customHeight="1" x14ac:dyDescent="0.25">
      <c r="A46" s="33" t="s">
        <v>394</v>
      </c>
      <c r="B46" s="17" t="s">
        <v>395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</row>
    <row r="47" spans="1:7" s="143" customFormat="1" ht="26.25" customHeight="1" x14ac:dyDescent="0.25">
      <c r="A47" s="33" t="s">
        <v>396</v>
      </c>
      <c r="B47" s="17" t="s">
        <v>378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</row>
    <row r="48" spans="1:7" s="143" customFormat="1" ht="33" customHeight="1" x14ac:dyDescent="0.25">
      <c r="A48" s="33" t="s">
        <v>397</v>
      </c>
      <c r="B48" s="17" t="s">
        <v>398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</row>
    <row r="49" spans="1:7" s="143" customFormat="1" ht="23.25" customHeight="1" x14ac:dyDescent="0.25">
      <c r="A49" s="33" t="s">
        <v>399</v>
      </c>
      <c r="B49" s="17" t="s">
        <v>379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</row>
    <row r="50" spans="1:7" s="143" customFormat="1" ht="25.5" customHeight="1" x14ac:dyDescent="0.25">
      <c r="A50" s="33" t="s">
        <v>400</v>
      </c>
      <c r="B50" s="17" t="s">
        <v>380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</row>
    <row r="51" spans="1:7" s="143" customFormat="1" ht="23.25" customHeight="1" x14ac:dyDescent="0.25">
      <c r="A51" s="33" t="s">
        <v>7</v>
      </c>
      <c r="B51" s="17" t="s">
        <v>401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</row>
    <row r="52" spans="1:7" s="143" customFormat="1" ht="44.25" customHeight="1" x14ac:dyDescent="0.25">
      <c r="A52" s="33" t="s">
        <v>8</v>
      </c>
      <c r="B52" s="17" t="s">
        <v>402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</row>
    <row r="53" spans="1:7" s="143" customFormat="1" ht="29.25" customHeight="1" x14ac:dyDescent="0.25">
      <c r="A53" s="33" t="s">
        <v>24</v>
      </c>
      <c r="B53" s="17" t="s">
        <v>385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</row>
    <row r="54" spans="1:7" s="143" customFormat="1" ht="42" customHeight="1" x14ac:dyDescent="0.25">
      <c r="A54" s="33" t="s">
        <v>403</v>
      </c>
      <c r="B54" s="17" t="s">
        <v>369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</row>
    <row r="55" spans="1:7" s="143" customFormat="1" ht="44.25" customHeight="1" x14ac:dyDescent="0.25">
      <c r="A55" s="33" t="s">
        <v>404</v>
      </c>
      <c r="B55" s="17" t="s">
        <v>371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</row>
    <row r="56" spans="1:7" s="143" customFormat="1" ht="51.75" customHeight="1" x14ac:dyDescent="0.25">
      <c r="A56" s="33" t="s">
        <v>404</v>
      </c>
      <c r="B56" s="17" t="s">
        <v>373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</row>
    <row r="57" spans="1:7" s="143" customFormat="1" ht="39" customHeight="1" x14ac:dyDescent="0.25">
      <c r="A57" s="33" t="s">
        <v>25</v>
      </c>
      <c r="B57" s="17" t="s">
        <v>389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</row>
    <row r="58" spans="1:7" s="143" customFormat="1" ht="26.25" customHeight="1" x14ac:dyDescent="0.25">
      <c r="A58" s="33" t="s">
        <v>26</v>
      </c>
      <c r="B58" s="17" t="s">
        <v>391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</row>
    <row r="59" spans="1:7" s="143" customFormat="1" ht="26.25" customHeight="1" x14ac:dyDescent="0.25">
      <c r="A59" s="33" t="s">
        <v>87</v>
      </c>
      <c r="B59" s="17" t="s">
        <v>393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</row>
    <row r="60" spans="1:7" s="143" customFormat="1" ht="26.25" customHeight="1" x14ac:dyDescent="0.25">
      <c r="A60" s="33" t="s">
        <v>88</v>
      </c>
      <c r="B60" s="17" t="s">
        <v>395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</row>
    <row r="61" spans="1:7" s="143" customFormat="1" ht="26.25" customHeight="1" x14ac:dyDescent="0.25">
      <c r="A61" s="33" t="s">
        <v>89</v>
      </c>
      <c r="B61" s="17" t="s">
        <v>378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</row>
    <row r="62" spans="1:7" s="143" customFormat="1" ht="39" customHeight="1" x14ac:dyDescent="0.25">
      <c r="A62" s="33" t="s">
        <v>90</v>
      </c>
      <c r="B62" s="17" t="s">
        <v>398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</row>
    <row r="63" spans="1:7" s="143" customFormat="1" ht="26.25" customHeight="1" x14ac:dyDescent="0.25">
      <c r="A63" s="33" t="s">
        <v>405</v>
      </c>
      <c r="B63" s="17" t="s">
        <v>379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</row>
    <row r="64" spans="1:7" s="143" customFormat="1" ht="41.25" customHeight="1" x14ac:dyDescent="0.25">
      <c r="A64" s="33" t="s">
        <v>406</v>
      </c>
      <c r="B64" s="17" t="s">
        <v>380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</row>
    <row r="65" spans="1:7" s="143" customFormat="1" ht="43.5" customHeight="1" x14ac:dyDescent="0.25">
      <c r="A65" s="33" t="s">
        <v>9</v>
      </c>
      <c r="B65" s="17" t="s">
        <v>407</v>
      </c>
      <c r="C65" s="52">
        <f>67042466.35/1000000</f>
        <v>67.042466349999998</v>
      </c>
      <c r="D65" s="52">
        <v>0</v>
      </c>
      <c r="E65" s="52">
        <v>0</v>
      </c>
      <c r="F65" s="52">
        <v>0</v>
      </c>
      <c r="G65" s="52">
        <v>0</v>
      </c>
    </row>
    <row r="66" spans="1:7" s="143" customFormat="1" ht="30.75" customHeight="1" x14ac:dyDescent="0.25">
      <c r="A66" s="33" t="s">
        <v>36</v>
      </c>
      <c r="B66" s="17" t="s">
        <v>408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</row>
    <row r="67" spans="1:7" s="143" customFormat="1" ht="26.25" customHeight="1" x14ac:dyDescent="0.25">
      <c r="A67" s="33" t="s">
        <v>409</v>
      </c>
      <c r="B67" s="17" t="s">
        <v>410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</row>
    <row r="68" spans="1:7" s="143" customFormat="1" ht="26.25" customHeight="1" x14ac:dyDescent="0.25">
      <c r="A68" s="33" t="s">
        <v>411</v>
      </c>
      <c r="B68" s="17" t="s">
        <v>412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</row>
    <row r="69" spans="1:7" s="143" customFormat="1" ht="26.25" customHeight="1" x14ac:dyDescent="0.25">
      <c r="A69" s="33" t="s">
        <v>413</v>
      </c>
      <c r="B69" s="17" t="s">
        <v>414</v>
      </c>
      <c r="C69" s="52">
        <f>C70+C71+C72+C73+C74+C79+C80</f>
        <v>37.04</v>
      </c>
      <c r="D69" s="52">
        <f t="shared" ref="D69:G69" si="4">D70+D71+D72+D73+D74+D79+D80</f>
        <v>0</v>
      </c>
      <c r="E69" s="52">
        <f t="shared" si="4"/>
        <v>0</v>
      </c>
      <c r="F69" s="52">
        <v>0</v>
      </c>
      <c r="G69" s="52">
        <f t="shared" si="4"/>
        <v>0</v>
      </c>
    </row>
    <row r="70" spans="1:7" s="143" customFormat="1" ht="26.25" customHeight="1" x14ac:dyDescent="0.25">
      <c r="A70" s="33" t="s">
        <v>415</v>
      </c>
      <c r="B70" s="17" t="s">
        <v>416</v>
      </c>
      <c r="C70" s="52">
        <f>37040000/1000000</f>
        <v>37.04</v>
      </c>
      <c r="D70" s="52">
        <v>0</v>
      </c>
      <c r="E70" s="52">
        <v>0</v>
      </c>
      <c r="F70" s="52">
        <v>0</v>
      </c>
      <c r="G70" s="52">
        <v>0</v>
      </c>
    </row>
    <row r="71" spans="1:7" s="143" customFormat="1" ht="26.25" customHeight="1" x14ac:dyDescent="0.25">
      <c r="A71" s="33" t="s">
        <v>417</v>
      </c>
      <c r="B71" s="17" t="s">
        <v>418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</row>
    <row r="72" spans="1:7" s="143" customFormat="1" ht="24" customHeight="1" x14ac:dyDescent="0.25">
      <c r="A72" s="33" t="s">
        <v>419</v>
      </c>
      <c r="B72" s="17" t="s">
        <v>420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</row>
    <row r="73" spans="1:7" s="143" customFormat="1" ht="26.25" customHeight="1" x14ac:dyDescent="0.25">
      <c r="A73" s="33" t="s">
        <v>421</v>
      </c>
      <c r="B73" s="17" t="s">
        <v>422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</row>
    <row r="74" spans="1:7" s="143" customFormat="1" ht="26.25" customHeight="1" x14ac:dyDescent="0.25">
      <c r="A74" s="33" t="s">
        <v>423</v>
      </c>
      <c r="B74" s="17" t="s">
        <v>424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</row>
    <row r="75" spans="1:7" s="143" customFormat="1" ht="26.25" customHeight="1" x14ac:dyDescent="0.25">
      <c r="A75" s="33" t="s">
        <v>425</v>
      </c>
      <c r="B75" s="17" t="s">
        <v>426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</row>
    <row r="76" spans="1:7" s="143" customFormat="1" ht="36.75" customHeight="1" x14ac:dyDescent="0.25">
      <c r="A76" s="33" t="s">
        <v>427</v>
      </c>
      <c r="B76" s="17" t="s">
        <v>428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</row>
    <row r="77" spans="1:7" s="143" customFormat="1" ht="36" customHeight="1" x14ac:dyDescent="0.25">
      <c r="A77" s="33" t="s">
        <v>429</v>
      </c>
      <c r="B77" s="17" t="s">
        <v>430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</row>
    <row r="78" spans="1:7" s="143" customFormat="1" ht="48.75" customHeight="1" x14ac:dyDescent="0.25">
      <c r="A78" s="33" t="s">
        <v>431</v>
      </c>
      <c r="B78" s="17" t="s">
        <v>432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</row>
    <row r="79" spans="1:7" s="143" customFormat="1" ht="26.25" customHeight="1" x14ac:dyDescent="0.25">
      <c r="A79" s="33" t="s">
        <v>433</v>
      </c>
      <c r="B79" s="17" t="s">
        <v>434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</row>
    <row r="80" spans="1:7" s="143" customFormat="1" ht="37.5" customHeight="1" x14ac:dyDescent="0.25">
      <c r="A80" s="33" t="s">
        <v>435</v>
      </c>
      <c r="B80" s="17" t="s">
        <v>436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</row>
    <row r="81" spans="1:7" s="148" customFormat="1" ht="12" customHeight="1" x14ac:dyDescent="0.2">
      <c r="A81" s="147" t="s">
        <v>454</v>
      </c>
      <c r="B81" s="147"/>
      <c r="C81" s="147"/>
      <c r="D81" s="147"/>
      <c r="E81" s="147"/>
      <c r="F81" s="147"/>
      <c r="G81" s="147"/>
    </row>
    <row r="82" spans="1:7" s="148" customFormat="1" ht="12" customHeight="1" x14ac:dyDescent="0.2">
      <c r="A82" s="147" t="s">
        <v>438</v>
      </c>
      <c r="B82" s="147"/>
      <c r="C82" s="147"/>
      <c r="D82" s="147"/>
      <c r="E82" s="147"/>
      <c r="F82" s="147"/>
      <c r="G82" s="147"/>
    </row>
    <row r="83" spans="1:7" s="148" customFormat="1" ht="12" customHeight="1" x14ac:dyDescent="0.2">
      <c r="A83" s="147" t="s">
        <v>439</v>
      </c>
      <c r="B83" s="147"/>
      <c r="C83" s="147"/>
      <c r="D83" s="147"/>
      <c r="E83" s="147"/>
      <c r="F83" s="147"/>
      <c r="G83" s="147"/>
    </row>
    <row r="84" spans="1:7" s="148" customFormat="1" ht="12" customHeight="1" x14ac:dyDescent="0.2">
      <c r="A84" s="147" t="s">
        <v>440</v>
      </c>
      <c r="B84" s="147"/>
      <c r="C84" s="147"/>
      <c r="D84" s="147"/>
      <c r="E84" s="147"/>
      <c r="F84" s="147"/>
      <c r="G84" s="147"/>
    </row>
    <row r="85" spans="1:7" s="148" customFormat="1" ht="12" customHeight="1" x14ac:dyDescent="0.2">
      <c r="A85" s="147" t="s">
        <v>441</v>
      </c>
      <c r="B85" s="147"/>
      <c r="C85" s="147"/>
      <c r="D85" s="147"/>
      <c r="E85" s="147"/>
      <c r="F85" s="147"/>
      <c r="G85" s="147"/>
    </row>
    <row r="86" spans="1:7" s="148" customFormat="1" ht="12" customHeight="1" x14ac:dyDescent="0.2">
      <c r="A86" s="147" t="s">
        <v>442</v>
      </c>
      <c r="B86" s="147"/>
      <c r="C86" s="147"/>
      <c r="D86" s="147"/>
      <c r="E86" s="147"/>
      <c r="F86" s="147"/>
      <c r="G86" s="147"/>
    </row>
    <row r="87" spans="1:7" s="148" customFormat="1" ht="12" customHeight="1" x14ac:dyDescent="0.2">
      <c r="A87" s="147" t="s">
        <v>443</v>
      </c>
      <c r="B87" s="147"/>
      <c r="C87" s="147"/>
      <c r="D87" s="147"/>
      <c r="E87" s="147"/>
      <c r="F87" s="147"/>
      <c r="G87" s="147"/>
    </row>
    <row r="88" spans="1:7" s="148" customFormat="1" ht="12" customHeight="1" x14ac:dyDescent="0.2">
      <c r="A88" s="147" t="s">
        <v>444</v>
      </c>
      <c r="B88" s="147"/>
      <c r="C88" s="147"/>
      <c r="D88" s="147"/>
      <c r="E88" s="147"/>
      <c r="F88" s="147"/>
      <c r="G88" s="147"/>
    </row>
    <row r="89" spans="1:7" s="148" customFormat="1" ht="12" customHeight="1" x14ac:dyDescent="0.2">
      <c r="A89" s="147" t="s">
        <v>445</v>
      </c>
      <c r="B89" s="147"/>
      <c r="C89" s="147"/>
      <c r="D89" s="147"/>
      <c r="E89" s="147"/>
      <c r="F89" s="147"/>
      <c r="G89" s="147"/>
    </row>
    <row r="90" spans="1:7" s="143" customFormat="1" ht="26.25" customHeight="1" x14ac:dyDescent="0.3">
      <c r="A90" s="151"/>
      <c r="B90" s="151"/>
      <c r="C90" s="151"/>
      <c r="D90" s="151"/>
      <c r="E90" s="151"/>
      <c r="F90" s="151"/>
      <c r="G90" s="151"/>
    </row>
    <row r="91" spans="1:7" s="149" customFormat="1" x14ac:dyDescent="0.25">
      <c r="A91" s="98"/>
      <c r="B91" s="98"/>
      <c r="C91" s="98"/>
      <c r="D91" s="98"/>
      <c r="E91" s="98"/>
      <c r="F91" s="98"/>
      <c r="G91" s="98"/>
    </row>
    <row r="92" spans="1:7" s="149" customFormat="1" ht="9" customHeight="1" x14ac:dyDescent="0.25">
      <c r="A92" s="98"/>
      <c r="B92" s="98"/>
      <c r="C92" s="98"/>
      <c r="D92" s="98"/>
      <c r="E92" s="98"/>
      <c r="F92" s="98"/>
      <c r="G92" s="98"/>
    </row>
    <row r="93" spans="1:7" s="149" customFormat="1" ht="9" customHeight="1" x14ac:dyDescent="0.25">
      <c r="A93" s="98"/>
      <c r="B93" s="98"/>
      <c r="C93" s="98"/>
      <c r="D93" s="98"/>
      <c r="E93" s="98"/>
      <c r="F93" s="98"/>
      <c r="G93" s="98"/>
    </row>
    <row r="94" spans="1:7" s="149" customFormat="1" ht="9" customHeight="1" x14ac:dyDescent="0.25">
      <c r="A94" s="98"/>
      <c r="B94" s="98"/>
      <c r="C94" s="98"/>
      <c r="D94" s="98"/>
      <c r="E94" s="98"/>
      <c r="F94" s="98"/>
      <c r="G94" s="98"/>
    </row>
    <row r="95" spans="1:7" s="149" customFormat="1" ht="9" customHeight="1" x14ac:dyDescent="0.25">
      <c r="A95" s="98"/>
      <c r="B95" s="98"/>
      <c r="C95" s="98"/>
      <c r="D95" s="98"/>
      <c r="E95" s="98"/>
      <c r="F95" s="98"/>
      <c r="G95" s="98"/>
    </row>
    <row r="96" spans="1:7" s="149" customFormat="1" ht="9" customHeight="1" x14ac:dyDescent="0.25">
      <c r="A96" s="98"/>
      <c r="B96" s="98"/>
      <c r="C96" s="98"/>
      <c r="D96" s="98"/>
      <c r="E96" s="98"/>
      <c r="F96" s="98"/>
      <c r="G96" s="98"/>
    </row>
    <row r="97" spans="1:7" s="149" customFormat="1" x14ac:dyDescent="0.25">
      <c r="A97" s="98"/>
      <c r="B97" s="98"/>
      <c r="C97" s="98"/>
      <c r="D97" s="98"/>
      <c r="E97" s="98"/>
      <c r="F97" s="98"/>
      <c r="G97" s="98"/>
    </row>
    <row r="98" spans="1:7" s="149" customFormat="1" x14ac:dyDescent="0.25">
      <c r="A98" s="98"/>
      <c r="B98" s="98"/>
      <c r="C98" s="98"/>
      <c r="D98" s="98"/>
      <c r="E98" s="98"/>
      <c r="F98" s="98"/>
      <c r="G98" s="98"/>
    </row>
    <row r="99" spans="1:7" s="149" customFormat="1" x14ac:dyDescent="0.25">
      <c r="A99" s="98"/>
      <c r="B99" s="98"/>
      <c r="C99" s="98"/>
      <c r="D99" s="98"/>
      <c r="E99" s="98"/>
      <c r="F99" s="98"/>
      <c r="G99" s="98"/>
    </row>
  </sheetData>
  <mergeCells count="10">
    <mergeCell ref="A6:G6"/>
    <mergeCell ref="A5:G5"/>
    <mergeCell ref="B15:B16"/>
    <mergeCell ref="A15:A16"/>
    <mergeCell ref="A7:G7"/>
    <mergeCell ref="A10:G10"/>
    <mergeCell ref="A9:G9"/>
    <mergeCell ref="A12:G12"/>
    <mergeCell ref="A8:G8"/>
    <mergeCell ref="A11:G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3.1._2025+</vt:lpstr>
      <vt:lpstr>3.2._2026+</vt:lpstr>
      <vt:lpstr>3.3._2027+</vt:lpstr>
      <vt:lpstr>4</vt:lpstr>
      <vt:lpstr>_5_2024</vt:lpstr>
      <vt:lpstr>5_2027</vt:lpstr>
      <vt:lpstr>6</vt:lpstr>
      <vt:lpstr>7</vt:lpstr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И. Лебедева</dc:creator>
  <cp:lastModifiedBy>Лера</cp:lastModifiedBy>
  <cp:lastPrinted>2024-06-25T12:50:01Z</cp:lastPrinted>
  <dcterms:created xsi:type="dcterms:W3CDTF">2015-03-28T08:56:03Z</dcterms:created>
  <dcterms:modified xsi:type="dcterms:W3CDTF">2024-07-01T12:13:01Z</dcterms:modified>
</cp:coreProperties>
</file>